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2.xml" ContentType="application/vnd.openxmlformats-officedocument.drawing+xml"/>
  <Override PartName="/xl/tables/table20.xml" ContentType="application/vnd.openxmlformats-officedocument.spreadsheetml.table+xml"/>
  <Override PartName="/xl/drawings/drawing3.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drawings/drawing4.xml" ContentType="application/vnd.openxmlformats-officedocument.drawing+xml"/>
  <Override PartName="/xl/tables/table28.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margowskill/Desktop/"/>
    </mc:Choice>
  </mc:AlternateContent>
  <xr:revisionPtr revIDLastSave="0" documentId="8_{9D5A7E49-7C35-6F49-9002-BAB6C18586D2}" xr6:coauthVersionLast="47" xr6:coauthVersionMax="47" xr10:uidLastSave="{00000000-0000-0000-0000-000000000000}"/>
  <bookViews>
    <workbookView xWindow="0" yWindow="500" windowWidth="23260" windowHeight="12580" xr2:uid="{B5B0E182-2601-6248-94A3-7177080470E0}"/>
  </bookViews>
  <sheets>
    <sheet name="Tool Guide" sheetId="1" r:id="rId1"/>
    <sheet name="Lists" sheetId="9" r:id="rId2"/>
    <sheet name="Sites" sheetId="2" r:id="rId3"/>
    <sheet name="Activities" sheetId="4" r:id="rId4"/>
    <sheet name="Factors" sheetId="10" r:id="rId5"/>
    <sheet name="Impact" sheetId="6" r:id="rId6"/>
    <sheet name="Actions" sheetId="7" r:id="rId7"/>
    <sheet name="GRI_101_Output" sheetId="8" r:id="rId8"/>
    <sheet name="Dashboard" sheetId="3" r:id="rId9"/>
  </sheets>
  <definedNames>
    <definedName name="list_A_AID">tblActivities[Activity ID]</definedName>
    <definedName name="list_A_Period">tblActivities[Period (YYYY)]</definedName>
    <definedName name="list_A_PT">tblActivities[Pressure type]</definedName>
    <definedName name="list_F_Biome">tbl_F_BiomeSensi[Biome]</definedName>
    <definedName name="list_F_BiomeInt">tbl_F_BiomeSensi[Biome intensity]</definedName>
    <definedName name="list_F_BiomeSC">tbl_F_BiomeSensi[Biome sensitivity]</definedName>
    <definedName name="list_GRI_SigAID">_xlfn.ANCHORARRAY(GRI_101_Output!$A$26)</definedName>
    <definedName name="list_S_SiteID">tblSites[[#Data],[Site ID]]</definedName>
    <definedName name="listAS">tblAS[Action status]</definedName>
    <definedName name="listAT">tblAT[Action type]</definedName>
    <definedName name="listBiome">tblBiome[Biome]</definedName>
    <definedName name="listBiomeInt">tblBiomeInt[Biome intensity]</definedName>
    <definedName name="listBiomeSC">tblBiomeSC[Biome sensitivity]</definedName>
    <definedName name="listFT">tblFT[Feature type]</definedName>
    <definedName name="listIC">tblIC[Impact category]</definedName>
    <definedName name="listIC_Verweis">tblIC_Verweis[impact category für Verweis]</definedName>
    <definedName name="listInt_Verweis">tblInt_Verweis[Intensity für Verweis]</definedName>
    <definedName name="listOS">tblOS[Operational status]</definedName>
    <definedName name="listPT">tblPT[Pressure type]</definedName>
    <definedName name="listSC">tblSC[Sensitivity Class]</definedName>
    <definedName name="listST">tblST[Site type]</definedName>
    <definedName name="listTP">tblTP[Temporal profile]</definedName>
    <definedName name="listTPFac">tblTPFac[Temporal profile factor]</definedName>
    <definedName name="listUnit">tblUnit[Reporting unit]</definedName>
    <definedName name="listUnit_Verweis">tblUnit_Verweis[Reporting unit für Verweis]</definedName>
    <definedName name="listWST">tblWST[Water source type]</definedName>
    <definedName name="listYesNo">tblYesNo[Yes/No]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a="1"/>
  <c r="E16" i="3" s="1"/>
  <c r="E17" i="3" a="1"/>
  <c r="E17" i="3" s="1"/>
  <c r="E18" i="3" a="1"/>
  <c r="E18" i="3" s="1"/>
  <c r="E19" i="3" a="1"/>
  <c r="E19" i="3" s="1"/>
  <c r="E20" i="3" a="1"/>
  <c r="E20" i="3" s="1"/>
  <c r="B23" i="3"/>
  <c r="D18" i="8"/>
  <c r="I21" i="4" a="1"/>
  <c r="I21" i="4" s="1"/>
  <c r="F21" i="4" a="1"/>
  <c r="F21" i="4" s="1"/>
  <c r="A3" i="6" l="1" a="1"/>
  <c r="G24" i="2"/>
  <c r="A3" i="6" l="1"/>
  <c r="K21" i="4"/>
  <c r="B22" i="7" l="1"/>
  <c r="C22" i="7" s="1"/>
  <c r="L21" i="4"/>
  <c r="X3" i="6" l="1" a="1"/>
  <c r="X3" i="6" s="1"/>
  <c r="B3" i="6" a="1"/>
  <c r="B3" i="6" s="1"/>
  <c r="P3" i="6" s="1" a="1"/>
  <c r="P3" i="6" s="1"/>
  <c r="H3" i="6" a="1"/>
  <c r="H3" i="6" s="1"/>
  <c r="L3" i="6" s="1" a="1"/>
  <c r="L3" i="6" s="1"/>
  <c r="I3" i="6" a="1"/>
  <c r="I3" i="6" s="1"/>
  <c r="M3" i="6" s="1" a="1"/>
  <c r="M3" i="6" s="1"/>
  <c r="J3" i="6" a="1"/>
  <c r="J3" i="6" s="1"/>
  <c r="G3" i="6" a="1"/>
  <c r="G3" i="6" s="1"/>
  <c r="C3" i="6" a="1"/>
  <c r="C3" i="6" s="1"/>
  <c r="F3" i="6" a="1"/>
  <c r="F3" i="6" s="1"/>
  <c r="E3" i="6" a="1"/>
  <c r="E3" i="6" s="1"/>
  <c r="D3" i="6" a="1"/>
  <c r="D3" i="6" s="1"/>
  <c r="K3" i="6" s="1" a="1"/>
  <c r="K3" i="6" s="1"/>
  <c r="N3" i="6" l="1" a="1"/>
  <c r="N3" i="6" s="1"/>
  <c r="T3" i="6" a="1"/>
  <c r="T3" i="6" s="1"/>
  <c r="U3" i="6" s="1" a="1"/>
  <c r="U3" i="6" s="1"/>
  <c r="V3" i="6" s="1" a="1"/>
  <c r="V3" i="6" s="1"/>
  <c r="R3" i="6" a="1"/>
  <c r="R3" i="6" s="1"/>
  <c r="Q3" i="6" a="1"/>
  <c r="Q3" i="6" s="1"/>
  <c r="O3" i="6" a="1"/>
  <c r="O3" i="6" s="1"/>
  <c r="S3" i="6" l="1" a="1"/>
  <c r="S3" i="6" s="1"/>
  <c r="W3" i="6" s="1" a="1"/>
  <c r="W3" i="6" s="1"/>
  <c r="Y3" i="6" s="1" a="1"/>
  <c r="Y3" i="6" s="1"/>
  <c r="D23" i="3" l="1" a="1"/>
  <c r="D23" i="3" s="1"/>
  <c r="D17" i="8" a="1"/>
  <c r="D17" i="8" s="1"/>
  <c r="E23" i="3" a="1"/>
  <c r="E23" i="3" s="1"/>
  <c r="F18" i="3" a="1"/>
  <c r="F18" i="3" s="1"/>
  <c r="B20" i="3" a="1"/>
  <c r="B20" i="3" s="1"/>
  <c r="F16" i="3" a="1"/>
  <c r="F16" i="3" s="1"/>
  <c r="F17" i="3" a="1"/>
  <c r="F17" i="3" s="1"/>
  <c r="B19" i="3" a="1"/>
  <c r="B19" i="3" s="1"/>
  <c r="F20" i="3" a="1"/>
  <c r="F20" i="3" s="1"/>
  <c r="F19" i="3" a="1"/>
  <c r="F19" i="3" s="1"/>
  <c r="D21" i="8"/>
  <c r="D19" i="8"/>
  <c r="D22" i="8"/>
  <c r="D23" i="8"/>
  <c r="D20" i="8"/>
  <c r="C16" i="8" a="1"/>
  <c r="C16" i="8" s="1"/>
  <c r="C22" i="8"/>
  <c r="C19" i="8"/>
  <c r="C20" i="8"/>
  <c r="C21" i="8"/>
  <c r="C23" i="8"/>
  <c r="Z3" i="6" a="1"/>
  <c r="Z3" i="6" s="1"/>
  <c r="A26" i="8" s="1" a="1"/>
  <c r="A26" i="8" s="1"/>
  <c r="B26" i="8" s="1" a="1"/>
  <c r="B26" i="8" s="1"/>
  <c r="B21" i="3" l="1"/>
  <c r="E22" i="8"/>
  <c r="E19" i="8"/>
  <c r="E23" i="8"/>
  <c r="E20" i="8"/>
  <c r="E21" i="8"/>
  <c r="U26" i="8" a="1"/>
  <c r="U26" i="8" s="1"/>
  <c r="G26" i="8" l="1" a="1"/>
  <c r="G26" i="8" s="1"/>
  <c r="J26" i="8" a="1"/>
  <c r="J26" i="8" s="1"/>
  <c r="C26" i="8" a="1"/>
  <c r="C26" i="8" s="1"/>
  <c r="L26" i="8" a="1"/>
  <c r="L26" i="8" s="1"/>
  <c r="K26" i="8" a="1"/>
  <c r="K26" i="8" s="1"/>
  <c r="H26" i="8" a="1"/>
  <c r="H26" i="8" s="1"/>
  <c r="E26" i="8" a="1"/>
  <c r="E26" i="8" s="1"/>
  <c r="I26" i="8" a="1"/>
  <c r="I26" i="8" s="1"/>
  <c r="F26" i="8" a="1"/>
  <c r="F26" i="8" s="1"/>
  <c r="D26" i="8" l="1" a="1"/>
  <c r="D26" i="8" s="1"/>
  <c r="M26" i="8" a="1"/>
  <c r="M26" i="8" s="1"/>
  <c r="N26" i="8" a="1"/>
  <c r="N26" i="8"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<sst xmlns="http://schemas.openxmlformats.org/spreadsheetml/2006/main" count="501" uniqueCount="260">
  <si>
    <t>Planned</t>
  </si>
  <si>
    <t>Under construction</t>
  </si>
  <si>
    <t>Commissioning/Start-up</t>
  </si>
  <si>
    <t>Operational</t>
  </si>
  <si>
    <t>Maintenance/Temporary shutdown</t>
  </si>
  <si>
    <t>Suspended/Idle</t>
  </si>
  <si>
    <t>Decommissioned/Closed</t>
  </si>
  <si>
    <t>Seasonal operation</t>
  </si>
  <si>
    <t>Care &amp; Maintenance</t>
  </si>
  <si>
    <t>Forest</t>
  </si>
  <si>
    <t>Grassland/Savanna/Shrubland</t>
  </si>
  <si>
    <t>Desert &amp; Xeric Shrubland</t>
  </si>
  <si>
    <t>Mediterranean Woodland &amp; Scrub</t>
  </si>
  <si>
    <t>Boreal/Alpine/Tundra</t>
  </si>
  <si>
    <t>Montane</t>
  </si>
  <si>
    <t>Wetland</t>
  </si>
  <si>
    <t>Freshwater</t>
  </si>
  <si>
    <t>Marine/Coastal</t>
  </si>
  <si>
    <t>Urban/Artificial</t>
  </si>
  <si>
    <t>Biome</t>
  </si>
  <si>
    <t>Office / HQ</t>
  </si>
  <si>
    <t>Manufacturing</t>
  </si>
  <si>
    <t>Chemical / Petrochemical</t>
  </si>
  <si>
    <t>Food &amp; Beverage</t>
  </si>
  <si>
    <t>Pulp &amp; Paper mill</t>
  </si>
  <si>
    <t>Mining / Quarry</t>
  </si>
  <si>
    <t>Oil &amp; Gas facility</t>
  </si>
  <si>
    <t>Power generation – Fossil</t>
  </si>
  <si>
    <t>Power generation – Renewable</t>
  </si>
  <si>
    <t>Utilities – Water</t>
  </si>
  <si>
    <t>Utilities – Wastewater</t>
  </si>
  <si>
    <t>Waste management</t>
  </si>
  <si>
    <t>Agriculture</t>
  </si>
  <si>
    <t>Forestry / Plantation</t>
  </si>
  <si>
    <t>Aquaculture / Fisheries</t>
  </si>
  <si>
    <t>Logistics – Warehouse / DC / Cold storage</t>
  </si>
  <si>
    <t>Transport hub / Infrastructure</t>
  </si>
  <si>
    <t>Construction site</t>
  </si>
  <si>
    <t>Area</t>
  </si>
  <si>
    <t>Linear</t>
  </si>
  <si>
    <t>Point</t>
  </si>
  <si>
    <t>Feature type</t>
  </si>
  <si>
    <t>Site type</t>
  </si>
  <si>
    <t>Operational status</t>
  </si>
  <si>
    <t>Pulse</t>
  </si>
  <si>
    <t>Chronic</t>
  </si>
  <si>
    <t>Seasonal</t>
  </si>
  <si>
    <t>Temporal profile</t>
  </si>
  <si>
    <t>Land/sea-use change</t>
  </si>
  <si>
    <t>Exploitation of natural resources</t>
  </si>
  <si>
    <t>Climate change</t>
  </si>
  <si>
    <t>Pollution</t>
  </si>
  <si>
    <t>Invasive alien species</t>
  </si>
  <si>
    <t>Impact category</t>
  </si>
  <si>
    <t>Vegetation clearing/land clearing</t>
  </si>
  <si>
    <t>Site grading/earthworks</t>
  </si>
  <si>
    <t>New building/paved footprint</t>
  </si>
  <si>
    <t>Road/rail corridor (footprint &amp; fragmentation)</t>
  </si>
  <si>
    <t>Utility &amp; service lines (powerlines/pipelines)</t>
  </si>
  <si>
    <t>Coastal land reclamation/dredge &amp; fill</t>
  </si>
  <si>
    <t>Fencing &amp; walls (wildlife movement barrier)</t>
  </si>
  <si>
    <t>Logging &amp; wood harvesting</t>
  </si>
  <si>
    <t>Gathering non-timber forest products</t>
  </si>
  <si>
    <t>Fishing / harvesting aquatic resources</t>
  </si>
  <si>
    <t>Groundwater abstraction</t>
  </si>
  <si>
    <t>Surface water intake</t>
  </si>
  <si>
    <t>Wild biomass removal</t>
  </si>
  <si>
    <t>GHG - stationary combustion</t>
  </si>
  <si>
    <t>GHG - process &amp; venting/flaring</t>
  </si>
  <si>
    <t>GHG - electricity consumption</t>
  </si>
  <si>
    <t>GHG - refrigerants &amp; fugitives</t>
  </si>
  <si>
    <t>GHG - on-site vehicle fleet</t>
  </si>
  <si>
    <t>Industrial wastewater to freshwater</t>
  </si>
  <si>
    <t>Stormwater runoff (contaminated)</t>
  </si>
  <si>
    <t>Thermal discharge (cooling water)</t>
  </si>
  <si>
    <t>Air emissions</t>
  </si>
  <si>
    <t>Dust emissions (unabated)</t>
  </si>
  <si>
    <t>Agricultural runoff - nutrients/pesticides</t>
  </si>
  <si>
    <t>Solid &amp; hazardous waste disposal (on-site)</t>
  </si>
  <si>
    <t>Noise &amp; light</t>
  </si>
  <si>
    <t>Alien species introduction via materials/equipment</t>
  </si>
  <si>
    <t>Ballast/bilge water release</t>
  </si>
  <si>
    <t>Escape of cultured organisms</t>
  </si>
  <si>
    <t>Landscaping with invasive ornaments</t>
  </si>
  <si>
    <t>Soil/biota transfer between sites</t>
  </si>
  <si>
    <t>Pressure type</t>
  </si>
  <si>
    <t>ha</t>
  </si>
  <si>
    <t>km</t>
  </si>
  <si>
    <t>t</t>
  </si>
  <si>
    <t>m³</t>
  </si>
  <si>
    <t>t CO₂e</t>
  </si>
  <si>
    <t>kg</t>
  </si>
  <si>
    <t>hours</t>
  </si>
  <si>
    <t>count</t>
  </si>
  <si>
    <t>Reporting unit</t>
  </si>
  <si>
    <t>Yes</t>
  </si>
  <si>
    <t>No</t>
  </si>
  <si>
    <t>Yes/No</t>
  </si>
  <si>
    <t>Sensitivity Class</t>
  </si>
  <si>
    <t>Very High</t>
  </si>
  <si>
    <t>High</t>
  </si>
  <si>
    <t>Medium</t>
  </si>
  <si>
    <t>Low</t>
  </si>
  <si>
    <t>Very Low</t>
  </si>
  <si>
    <t>Unknown</t>
  </si>
  <si>
    <t>Reporting unit für Verweis</t>
  </si>
  <si>
    <t>m</t>
  </si>
  <si>
    <t>L</t>
  </si>
  <si>
    <t>m²</t>
  </si>
  <si>
    <t>km²</t>
  </si>
  <si>
    <t>impact category für Verweis</t>
  </si>
  <si>
    <t>Water source type</t>
  </si>
  <si>
    <t>Groundwater</t>
  </si>
  <si>
    <t>Surface water – river/stream</t>
  </si>
  <si>
    <t>Surface water – lake/reservoir</t>
  </si>
  <si>
    <t>Seawater / ocean</t>
  </si>
  <si>
    <t>Third-party water (municipal/utility)</t>
  </si>
  <si>
    <t>Recycled / reused (on-site)</t>
  </si>
  <si>
    <t>Rainwater / stormwater (captured)</t>
  </si>
  <si>
    <t>Wastewater from another organization (treated)</t>
  </si>
  <si>
    <t>Other (specify)</t>
  </si>
  <si>
    <t>Site name</t>
  </si>
  <si>
    <t>Site ID</t>
  </si>
  <si>
    <t>Region</t>
  </si>
  <si>
    <t>Country</t>
  </si>
  <si>
    <t>Latitude</t>
  </si>
  <si>
    <t>Longitude</t>
  </si>
  <si>
    <t>Coordination validation</t>
  </si>
  <si>
    <t>Water-stressed location</t>
  </si>
  <si>
    <t>Protected area within 5km</t>
  </si>
  <si>
    <t>Proximity to key biodiversity area (km)</t>
  </si>
  <si>
    <t>Distance to nearest waterbody (m)</t>
  </si>
  <si>
    <t>Site area (ha)</t>
  </si>
  <si>
    <t>Activity ID</t>
  </si>
  <si>
    <t>Activity name</t>
  </si>
  <si>
    <t>Period</t>
  </si>
  <si>
    <t>Reporting value</t>
  </si>
  <si>
    <t>Intensity für Verweis</t>
  </si>
  <si>
    <t>Sensitivity factor</t>
  </si>
  <si>
    <t>Biome sensitivity</t>
  </si>
  <si>
    <t>Biome intensity</t>
  </si>
  <si>
    <t>Very high</t>
  </si>
  <si>
    <t>Temporal profile factor</t>
  </si>
  <si>
    <t>Intensity</t>
  </si>
  <si>
    <t>Impact category weight</t>
  </si>
  <si>
    <t>Multiplier</t>
  </si>
  <si>
    <t>Temporal profile multiplier</t>
  </si>
  <si>
    <t>Parameter</t>
  </si>
  <si>
    <t>Value</t>
  </si>
  <si>
    <t>Significance threshold</t>
  </si>
  <si>
    <t>Residual impact</t>
  </si>
  <si>
    <t>KBA buffer distance (km)</t>
  </si>
  <si>
    <t>Protected area within 5km (Yes) - Multiplier</t>
  </si>
  <si>
    <t>Water-stressed location - Multiplier</t>
  </si>
  <si>
    <t>Waterbody distance threshold (m)</t>
  </si>
  <si>
    <t>Waterbody proximity multiplier (&lt;= threshold)</t>
  </si>
  <si>
    <t>Default impact category weight</t>
  </si>
  <si>
    <t>Sensitivity class</t>
  </si>
  <si>
    <t>Temporal multiplier</t>
  </si>
  <si>
    <t>Protected area multiplier</t>
  </si>
  <si>
    <t>KBA proximity multiplier</t>
  </si>
  <si>
    <t>Water-stressed multiplier</t>
  </si>
  <si>
    <t>Waterbody proximity multiplier</t>
  </si>
  <si>
    <t>Combined multiplier</t>
  </si>
  <si>
    <t>Raw impact</t>
  </si>
  <si>
    <t>Temporal adjusted impact</t>
  </si>
  <si>
    <t>Sensitivity adjusted impact</t>
  </si>
  <si>
    <t>Weighted impact</t>
  </si>
  <si>
    <t>Significant?</t>
  </si>
  <si>
    <t>Proximity to KBA barrier</t>
  </si>
  <si>
    <t>Reference quantity</t>
  </si>
  <si>
    <t>Total significant activities</t>
  </si>
  <si>
    <t>Total residual impact (significant)</t>
  </si>
  <si>
    <t>Unit</t>
  </si>
  <si>
    <t>KBA proximity (km)</t>
  </si>
  <si>
    <t>In/near protected area?</t>
  </si>
  <si>
    <t>Impact description</t>
  </si>
  <si>
    <t>Scale/extent</t>
  </si>
  <si>
    <t>Duration &amp; timing</t>
  </si>
  <si>
    <t>Reversibility</t>
  </si>
  <si>
    <t>Affected ecosystem/species</t>
  </si>
  <si>
    <t>Management approach/actions</t>
  </si>
  <si>
    <t>Status &amp; timeline</t>
  </si>
  <si>
    <t>Current threshold</t>
  </si>
  <si>
    <t>By impact category - Land/sea-use change</t>
  </si>
  <si>
    <t>By impact category - Exploitation of natural resources</t>
  </si>
  <si>
    <t>By impact category - Climate change</t>
  </si>
  <si>
    <t>By impact category - Pollution</t>
  </si>
  <si>
    <t>By impact category - Invasive alien species</t>
  </si>
  <si>
    <t>Count</t>
  </si>
  <si>
    <t>Sum</t>
  </si>
  <si>
    <t>Share</t>
  </si>
  <si>
    <t>Action ID</t>
  </si>
  <si>
    <t>Action type</t>
  </si>
  <si>
    <t>Description</t>
  </si>
  <si>
    <t>Expected reduction (%)</t>
  </si>
  <si>
    <t>Cost (€)</t>
  </si>
  <si>
    <t>Start date</t>
  </si>
  <si>
    <t>End date</t>
  </si>
  <si>
    <t>Status</t>
  </si>
  <si>
    <t>Action status</t>
  </si>
  <si>
    <t>In Progress</t>
  </si>
  <si>
    <t>Completed</t>
  </si>
  <si>
    <t>Land planning / site design optimization</t>
  </si>
  <si>
    <t>Vegetation clearing minimization</t>
  </si>
  <si>
    <t>Construction timing (seasonal windows)</t>
  </si>
  <si>
    <t>Work area demarcation / buffers</t>
  </si>
  <si>
    <t>Access control / fencing redesign (wildlife-friendly)</t>
  </si>
  <si>
    <t>Traffic management (speed, routes, curfews)</t>
  </si>
  <si>
    <t>Noise abatement (barriers, silencers, scheduling)</t>
  </si>
  <si>
    <t>Lighting controls (downlit, shielding, timing)</t>
  </si>
  <si>
    <t>Dust suppression (watering, enclosures)</t>
  </si>
  <si>
    <t>Emission controls (filters, scrubbers)</t>
  </si>
  <si>
    <t>Water efficiency (process optimization)</t>
  </si>
  <si>
    <t>Energy efficiency (electrification, VFDs)</t>
  </si>
  <si>
    <t>Effluent treatment upgrade (tertiary/polishing)</t>
  </si>
  <si>
    <t>Stormwater quality controls (oil/grit/separators)</t>
  </si>
  <si>
    <t>Cooling water temperature control</t>
  </si>
  <si>
    <t>Air emission retrofit (SCR/ESP/baghouse)</t>
  </si>
  <si>
    <t>Waste handling upgrade (segregation/containment)</t>
  </si>
  <si>
    <t>Habitat restoration (native planting, re-wetting)</t>
  </si>
  <si>
    <t>Riparian buffers / setback planting</t>
  </si>
  <si>
    <t>Wetland creation/rehabilitation</t>
  </si>
  <si>
    <t>Reforestation / afforestation</t>
  </si>
  <si>
    <t>Topsoil salvage &amp; replacement</t>
  </si>
  <si>
    <t>Ecological corridors / wildlife crossings</t>
  </si>
  <si>
    <t>Biodiversity offsets / compensation</t>
  </si>
  <si>
    <t>Manage invasives / biosecurity</t>
  </si>
  <si>
    <t>Biosecurity protocols (clean-down, inspections)</t>
  </si>
  <si>
    <t>Invasive species removal/eradication</t>
  </si>
  <si>
    <t>Landscaping with native species (replace invasives)</t>
  </si>
  <si>
    <t>Ballast/bilge management improvements</t>
  </si>
  <si>
    <t>Soil/biota transfer control (quarantine, permits)</t>
  </si>
  <si>
    <t>Monitoring/Stewardship</t>
  </si>
  <si>
    <t>Ecological monitoring (species/habitat)</t>
  </si>
  <si>
    <t>Environmental training &amp; awareness</t>
  </si>
  <si>
    <t>Incident response plan / drills</t>
  </si>
  <si>
    <t>Contractor management requirements</t>
  </si>
  <si>
    <t>Administrative/Planning</t>
  </si>
  <si>
    <t>Management plan update (BAP/ESMP)</t>
  </si>
  <si>
    <t>Permitting/compliance actions</t>
  </si>
  <si>
    <t>Stakeholder engagement</t>
  </si>
  <si>
    <t>Scheduling/operation change (curfews, seasons)</t>
  </si>
  <si>
    <t>Action effectiveness (%)</t>
  </si>
  <si>
    <t>No Actions</t>
  </si>
  <si>
    <t>Reporting year</t>
  </si>
  <si>
    <t>Significant activities</t>
  </si>
  <si>
    <t>Residual (sum, significant)</t>
  </si>
  <si>
    <t>Avg residual (significant)</t>
  </si>
  <si>
    <t>Top 3 activities (by residual)</t>
  </si>
  <si>
    <t>Residual</t>
  </si>
  <si>
    <t>Period (YYYY)</t>
  </si>
  <si>
    <t>Sites</t>
  </si>
  <si>
    <t>Activities</t>
  </si>
  <si>
    <t>Factors</t>
  </si>
  <si>
    <t>Impact</t>
  </si>
  <si>
    <t>Actions</t>
  </si>
  <si>
    <t>GRI_101_Output</t>
  </si>
  <si>
    <t>Dashboard</t>
  </si>
  <si>
    <t>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</si>
</sst>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 _€"/>
    <numFmt numFmtId="166" formatCode="dd/mm/yy;@"/>
  </numFmts>
  <fonts count="8">
    <font>
      <sz val="12"/>
      <color theme="1"/>
      <name val="Aptos Narrow"/>
      <family val="2"/>
      <scheme val="minor"/>
    </font>
    <font>
      <sz val="12"/>
      <color rgb="FF000000"/>
      <name val="Aptos Narrow"/>
      <family val="2"/>
      <scheme val="minor"/>
    </font>
    <font>
      <sz val="14"/>
      <color rgb="FF000000"/>
      <name val="-webkit-standard"/>
    </font>
    <font>
      <b/>
      <sz val="12"/>
      <color rgb="FF000000"/>
      <name val="Aptos Narrow"/>
      <family val="2"/>
      <scheme val="minor"/>
    </font>
    <font>
      <sz val="12"/>
      <color rgb="FF000000"/>
      <name val="Aptos Narrow"/>
      <scheme val="minor"/>
    </font>
    <font>
      <sz val="8"/>
      <name val="Aptos Narrow"/>
      <family val="2"/>
      <scheme val="minor"/>
    </font>
    <font>
      <b/>
      <u/>
      <sz val="18"/>
      <color theme="1"/>
      <name val="Aptos Narrow"/>
      <family val="2"/>
      <scheme val="minor"/>
    </font>
    <font>
      <b/>
      <sz val="12"/>
      <color theme="1"/>
      <name val="Aptos Narrow"/>
      <family val="2"/>
      <scheme val="minor"/>
    </font>
  </fonts>
  <fills count="8">
    <fill>
      <patternFill patternType="none"/>
    </fill>
    <fill>
      <patternFill patternType="gray125"/>
    </fill>
    <fill>
      <patternFill patternType="solid">
        <fgColor rgb="FFF6F6F6"/>
        <bgColor indexed="64"/>
      </patternFill>
    </fill>
    <fill>
      <patternFill patternType="solid">
        <fgColor theme="0"/>
        <bgColor theme="4" tint="0.79998168889431442"/>
      </patternFill>
    </fill>
    <fill>
      <patternFill patternType="solid">
        <fgColor theme="0"/>
        <bgColor indexed="64"/>
      </patternFill>
    </fill>
    <fill>
      <patternFill patternType="solid">
        <fgColor rgb="FFF6F6F6"/>
        <bgColor theme="4" tint="0.79998168889431442"/>
      </patternFill>
    </fill>
    <fill>
      <patternFill patternType="solid">
        <fgColor rgb="FFACD8F0"/>
        <bgColor theme="4"/>
      </patternFill>
    </fill>
    <fill>
      <patternFill patternType="solid">
        <fgColor rgb="FFF6B1B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5">
    <xf numFmtId="0" fontId="0" fillId="0" borderId="0" xfId="0"/>
    <xf numFmtId="0" fontId="0" fillId="0" borderId="0" xfId="0" applyProtection="1">
      <protection locked="0"/>
    </xf>
    <xf numFmtId="0" fontId="1" fillId="0" borderId="0" xfId="0" applyFont="1"/>
    <xf numFmtId="0" fontId="2" fillId="0" borderId="0" xfId="0" applyFont="1"/>
    <xf numFmtId="164" fontId="0" fillId="0" borderId="0" xfId="0" applyNumberFormat="1"/>
    <xf numFmtId="0" fontId="3" fillId="0" borderId="0" xfId="0" applyFont="1"/>
    <xf numFmtId="0" fontId="4" fillId="0" borderId="0" xfId="0" applyFont="1"/>
    <xf numFmtId="10" fontId="0" fillId="0" borderId="0" xfId="0" applyNumberFormat="1"/>
    <xf numFmtId="0" fontId="6" fillId="0" borderId="0" xfId="0" applyFont="1"/>
    <xf numFmtId="0" fontId="0" fillId="0" borderId="5" xfId="0" applyBorder="1"/>
    <xf numFmtId="0" fontId="0" fillId="0" borderId="1" xfId="0" applyBorder="1" applyProtection="1">
      <protection locked="0"/>
    </xf>
    <xf numFmtId="0" fontId="0" fillId="0" borderId="1" xfId="0" applyBorder="1"/>
    <xf numFmtId="0" fontId="0" fillId="0" borderId="6" xfId="0" applyBorder="1" applyProtection="1">
      <protection locked="0"/>
    </xf>
    <xf numFmtId="0" fontId="0" fillId="0" borderId="7" xfId="0" applyBorder="1"/>
    <xf numFmtId="0" fontId="0" fillId="0" borderId="8" xfId="0" applyBorder="1"/>
    <xf numFmtId="0" fontId="0" fillId="0" borderId="9" xfId="0" applyBorder="1"/>
    <xf numFmtId="0" fontId="0" fillId="0" borderId="6" xfId="0" applyBorder="1"/>
    <xf numFmtId="0" fontId="0" fillId="0" borderId="5"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14" fontId="0" fillId="0" borderId="1" xfId="0" applyNumberFormat="1" applyBorder="1" applyProtection="1">
      <protection locked="0"/>
    </xf>
    <xf numFmtId="0" fontId="0" fillId="2" borderId="1" xfId="0" applyFill="1" applyBorder="1" applyProtection="1">
      <protection locked="0"/>
    </xf>
    <xf numFmtId="0" fontId="0" fillId="3" borderId="1" xfId="0" applyFill="1" applyBorder="1"/>
    <xf numFmtId="0" fontId="0" fillId="3" borderId="5" xfId="0" applyFill="1" applyBorder="1"/>
    <xf numFmtId="0" fontId="0" fillId="4" borderId="5" xfId="0" applyFill="1" applyBorder="1"/>
    <xf numFmtId="0" fontId="0" fillId="4" borderId="1" xfId="0" applyFill="1" applyBorder="1"/>
    <xf numFmtId="0" fontId="0" fillId="3" borderId="7" xfId="0" applyFill="1" applyBorder="1"/>
    <xf numFmtId="0" fontId="0" fillId="3" borderId="8" xfId="0" applyFill="1" applyBorder="1"/>
    <xf numFmtId="0" fontId="0" fillId="5" borderId="1" xfId="0" applyFill="1" applyBorder="1"/>
    <xf numFmtId="0" fontId="0" fillId="2" borderId="1" xfId="0" applyFill="1" applyBorder="1"/>
    <xf numFmtId="0" fontId="0" fillId="5" borderId="8" xfId="0" applyFill="1" applyBorder="1"/>
    <xf numFmtId="0" fontId="7" fillId="6" borderId="2" xfId="0" applyFont="1" applyFill="1" applyBorder="1"/>
    <xf numFmtId="0" fontId="7" fillId="6" borderId="3" xfId="0" applyFont="1" applyFill="1" applyBorder="1"/>
    <xf numFmtId="0" fontId="7" fillId="6" borderId="4" xfId="0" applyFont="1" applyFill="1" applyBorder="1"/>
    <xf numFmtId="0" fontId="0" fillId="2" borderId="6" xfId="0" applyFill="1" applyBorder="1"/>
    <xf numFmtId="0" fontId="0" fillId="2" borderId="9" xfId="0" applyFill="1" applyBorder="1"/>
    <xf numFmtId="0" fontId="7" fillId="6" borderId="1" xfId="0" applyFont="1" applyFill="1" applyBorder="1"/>
    <xf numFmtId="164" fontId="0" fillId="2" borderId="1" xfId="0" applyNumberFormat="1" applyFill="1" applyBorder="1"/>
    <xf numFmtId="10" fontId="0" fillId="2" borderId="1" xfId="0" applyNumberFormat="1" applyFill="1" applyBorder="1"/>
    <xf numFmtId="0" fontId="6" fillId="0" borderId="0" xfId="0" applyFont="1" applyProtection="1">
      <protection locked="0"/>
    </xf>
    <xf numFmtId="0" fontId="7" fillId="0" borderId="2" xfId="0" applyFont="1" applyBorder="1"/>
    <xf numFmtId="0" fontId="7" fillId="0" borderId="3" xfId="0" applyFont="1" applyBorder="1"/>
    <xf numFmtId="0" fontId="7" fillId="0" borderId="4" xfId="0" applyFont="1" applyBorder="1"/>
    <xf numFmtId="0" fontId="7" fillId="0" borderId="2" xfId="0" applyFont="1" applyBorder="1" applyProtection="1">
      <protection locked="0"/>
    </xf>
    <xf numFmtId="0" fontId="7" fillId="0" borderId="3" xfId="0" applyFont="1" applyBorder="1" applyProtection="1">
      <protection locked="0"/>
    </xf>
    <xf numFmtId="165" fontId="7" fillId="0" borderId="3" xfId="0" applyNumberFormat="1" applyFont="1" applyBorder="1" applyProtection="1">
      <protection locked="0"/>
    </xf>
    <xf numFmtId="0" fontId="7" fillId="0" borderId="4" xfId="0" applyFont="1" applyBorder="1" applyProtection="1">
      <protection locked="0"/>
    </xf>
    <xf numFmtId="0" fontId="7" fillId="0" borderId="0" xfId="0" applyFont="1"/>
    <xf numFmtId="0" fontId="7" fillId="6" borderId="1" xfId="0" applyFont="1" applyFill="1" applyBorder="1" applyProtection="1">
      <protection locked="0"/>
    </xf>
    <xf numFmtId="0" fontId="2" fillId="2" borderId="1" xfId="0" applyFont="1" applyFill="1" applyBorder="1" applyProtection="1">
      <protection locked="0"/>
    </xf>
    <xf numFmtId="0" fontId="7" fillId="0" borderId="1" xfId="0" applyFont="1" applyBorder="1"/>
    <xf numFmtId="0" fontId="1" fillId="0" borderId="1" xfId="0" applyFont="1" applyBorder="1"/>
    <xf numFmtId="0" fontId="0" fillId="7" borderId="1" xfId="0" applyFill="1" applyBorder="1"/>
    <xf numFmtId="0" fontId="0" fillId="7" borderId="6" xfId="0" applyFill="1" applyBorder="1"/>
    <xf numFmtId="0" fontId="0" fillId="7" borderId="1" xfId="0" applyFill="1" applyBorder="1" applyProtection="1">
      <protection locked="0"/>
    </xf>
  </cellXfs>
  <cellStyles count="1">
    <cellStyle name="Standard" xfId="0" builtinId="0"/>
  </cellStyles>
  <dxfs count="121">
    <dxf>
      <font>
        <color rgb="FF9C0006"/>
      </font>
      <fill>
        <patternFill>
          <bgColor rgb="FFFFC7CE"/>
        </patternFill>
      </fill>
    </dxf>
    <dxf>
      <fill>
        <patternFill>
          <bgColor rgb="FFF6B1B5"/>
        </patternFill>
      </fill>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5" formatCode="#,##0\ 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6B1B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6B1B5"/>
        </patternFill>
      </fill>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fill>
        <patternFill patternType="solid">
          <fgColor indexed="64"/>
          <bgColor rgb="FFF6F6F6"/>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0"/>
        <name val="Aptos Narrow"/>
        <family val="2"/>
        <scheme val="minor"/>
      </font>
      <fill>
        <patternFill patternType="solid">
          <fgColor theme="4"/>
          <bgColor theme="4"/>
        </patternFill>
      </fill>
      <border diagonalUp="0" diagonalDown="0" outline="0">
        <left style="thin">
          <color indexed="64"/>
        </left>
        <right style="thin">
          <color indexed="64"/>
        </right>
        <top/>
        <bottom/>
      </border>
    </dxf>
    <dxf>
      <numFmt numFmtId="0" formatCode="General"/>
      <fill>
        <patternFill patternType="solid">
          <fgColor indexed="64"/>
          <bgColor rgb="FFF6B1B5"/>
        </patternFill>
      </fill>
      <border diagonalUp="0" diagonalDown="0" outline="0">
        <left style="thin">
          <color indexed="64"/>
        </left>
        <right/>
        <top style="thin">
          <color indexed="64"/>
        </top>
        <bottom style="thin">
          <color indexed="64"/>
        </bottom>
      </border>
      <protection locked="1" hidden="0"/>
    </dxf>
    <dxf>
      <fill>
        <patternFill patternType="solid">
          <fgColor indexed="64"/>
          <bgColor rgb="FFF6B1B5"/>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rgb="FFF6B1B5"/>
        </patternFill>
      </fill>
      <border diagonalUp="0" diagonalDown="0" outline="0">
        <left style="thin">
          <color indexed="64"/>
        </left>
        <right style="thin">
          <color indexed="64"/>
        </right>
        <top style="thin">
          <color indexed="64"/>
        </top>
        <bottom style="thin">
          <color indexed="64"/>
        </bottom>
      </border>
      <protection locked="1" hidden="0"/>
    </dxf>
    <dxf>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rgb="FFF6B1B5"/>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ptos Narrow"/>
        <family val="2"/>
        <scheme val="minor"/>
      </font>
    </dxf>
    <dxf>
      <border>
        <bottom style="thin">
          <color indexed="64"/>
        </bottom>
      </border>
    </dxf>
    <dxf>
      <font>
        <b/>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font>
        <b/>
      </font>
    </dxf>
    <dxf>
      <font>
        <b/>
      </font>
    </dxf>
    <dxf>
      <font>
        <b/>
      </font>
    </dxf>
    <dxf>
      <font>
        <b/>
      </font>
    </dxf>
    <dxf>
      <font>
        <b/>
      </font>
    </dxf>
    <dxf>
      <font>
        <b/>
      </font>
    </dxf>
    <dxf>
      <border diagonalUp="0" diagonalDown="0">
        <left/>
        <right/>
        <top style="thin">
          <color indexed="64"/>
        </top>
        <bottom style="thin">
          <color indexed="64"/>
        </bottom>
        <vertical style="thin">
          <color indexed="64"/>
        </vertical>
        <horizontal style="thin">
          <color indexed="64"/>
        </horizontal>
      </border>
    </dxf>
    <dxf>
      <font>
        <b/>
      </font>
      <border diagonalUp="0" diagonalDown="0">
        <left style="thin">
          <color indexed="64"/>
        </left>
        <right style="thin">
          <color indexed="64"/>
        </right>
        <top/>
        <bottom/>
        <vertical style="thin">
          <color indexed="64"/>
        </vertical>
        <horizontal style="thin">
          <color indexed="64"/>
        </horizontal>
      </border>
    </dxf>
    <dxf>
      <font>
        <b/>
      </font>
    </dxf>
    <dxf>
      <font>
        <b/>
      </font>
    </dxf>
    <dxf>
      <font>
        <b/>
      </font>
    </dxf>
    <dxf>
      <font>
        <b/>
      </font>
    </dxf>
    <dxf>
      <font>
        <b/>
      </font>
    </dxf>
    <dxf>
      <font>
        <b/>
      </font>
    </dxf>
    <dxf>
      <font>
        <b/>
      </font>
    </dxf>
    <dxf>
      <font>
        <b/>
      </font>
    </dxf>
    <dxf>
      <border diagonalUp="0" diagonalDown="0">
        <left/>
        <right/>
        <top style="thin">
          <color indexed="64"/>
        </top>
        <bottom style="thin">
          <color indexed="64"/>
        </bottom>
        <vertical style="thin">
          <color indexed="64"/>
        </vertical>
        <horizontal style="thin">
          <color indexed="64"/>
        </horizontal>
      </border>
    </dxf>
    <dxf>
      <font>
        <b/>
      </font>
      <border diagonalUp="0" diagonalDown="0">
        <left style="thin">
          <color indexed="64"/>
        </left>
        <right style="thin">
          <color indexed="64"/>
        </right>
        <top/>
        <bottom/>
        <vertical style="thin">
          <color indexed="64"/>
        </vertical>
        <horizontal style="thin">
          <color indexed="64"/>
        </horizontal>
      </border>
    </dxf>
    <dxf>
      <fill>
        <patternFill>
          <bgColor rgb="FFACD8F0"/>
        </patternFill>
      </fill>
    </dxf>
    <dxf>
      <fill>
        <patternFill>
          <bgColor rgb="FFF6F6F6"/>
        </patternFill>
      </fill>
    </dxf>
    <dxf>
      <fill>
        <patternFill>
          <fgColor rgb="FFACD8F0"/>
        </patternFill>
      </fill>
    </dxf>
    <dxf>
      <font>
        <color rgb="FFACD8F0"/>
      </font>
    </dxf>
  </dxfs>
  <tableStyles count="3" defaultTableStyle="TableStyleMedium2" defaultPivotStyle="PivotStyleLight16">
    <tableStyle name="Tabellenformat 1" pivot="0" count="1" xr9:uid="{85D0F144-FC1F-3B46-B785-305733F8311F}">
      <tableStyleElement type="wholeTable" dxfId="120"/>
    </tableStyle>
    <tableStyle name="Tabellenformat 2" pivot="0" count="1" xr9:uid="{06D26F24-B7FC-4E46-B723-8778BD4E99C1}">
      <tableStyleElement type="wholeTable" dxfId="119"/>
    </tableStyle>
    <tableStyle name="Tabellenformat 3" pivot="0" count="2" xr9:uid="{DE3C730A-F88A-D345-B711-A7D0D14D4DBF}">
      <tableStyleElement type="wholeTable" dxfId="118"/>
      <tableStyleElement type="headerRow" dxfId="1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de-DE"/>
              <a:t>Five IPBES impact categories</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de-DE"/>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Dashboard!$D$16:$D$20</c:f>
              <c:strCache>
                <c:ptCount val="5"/>
                <c:pt idx="0">
                  <c:v>Land/sea-use change</c:v>
                </c:pt>
                <c:pt idx="1">
                  <c:v>Exploitation of natural resources</c:v>
                </c:pt>
                <c:pt idx="2">
                  <c:v>Climate change</c:v>
                </c:pt>
                <c:pt idx="3">
                  <c:v>Pollution</c:v>
                </c:pt>
                <c:pt idx="4">
                  <c:v>Invasive alien species</c:v>
                </c:pt>
              </c:strCache>
            </c:strRef>
          </c:cat>
          <c:val>
            <c:numRef>
              <c:f>Dashboard!$E$16:$E$20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566-4300-BAEE-C67FDA22D6A1}"/>
            </c:ext>
          </c:extLst>
        </c:ser>
        <c:dLbls>
          <c:dLblPos val="inEnd"/>
          <c:showLegendKey val="0"/>
          <c:showVal val="1"/>
          <c:showCatName val="0"/>
          <c:showSerName val="0"/>
          <c:showPercent val="0"/>
          <c:showBubbleSize val="0"/>
        </c:dLbls>
        <c:gapWidth val="164"/>
        <c:overlap val="-22"/>
        <c:axId val="1062587728"/>
        <c:axId val="1062587248"/>
      </c:barChart>
      <c:catAx>
        <c:axId val="10625877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62587248"/>
        <c:crosses val="autoZero"/>
        <c:auto val="1"/>
        <c:lblAlgn val="ctr"/>
        <c:lblOffset val="100"/>
        <c:noMultiLvlLbl val="0"/>
      </c:catAx>
      <c:valAx>
        <c:axId val="10625872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62587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7620</xdr:colOff>
      <xdr:row>15</xdr:row>
      <xdr:rowOff>152400</xdr:rowOff>
    </xdr:to>
    <xdr:sp macro="" textlink="">
      <xdr:nvSpPr>
        <xdr:cNvPr id="3" name="Textfeld 12">
          <a:extLst>
            <a:ext uri="{FF2B5EF4-FFF2-40B4-BE49-F238E27FC236}">
              <a16:creationId xmlns:a16="http://schemas.microsoft.com/office/drawing/2014/main" id="{5065D98E-7B74-4F2B-9A04-55AECD881C67}"/>
            </a:ext>
          </a:extLst>
        </xdr:cNvPr>
        <xdr:cNvSpPr txBox="1"/>
      </xdr:nvSpPr>
      <xdr:spPr>
        <a:xfrm>
          <a:off x="0" y="198120"/>
          <a:ext cx="5128260" cy="2926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Tool Guide</a:t>
          </a:r>
          <a:endParaRPr lang="de-DE" sz="1100" b="1" baseline="0"/>
        </a:p>
        <a:p>
          <a:endParaRPr lang="de-DE" sz="1000" baseline="0"/>
        </a:p>
        <a:p>
          <a:r>
            <a:rPr lang="de-DE" sz="700" b="1"/>
            <a:t>Welcome to the Biodiversity Reporting Tool</a:t>
          </a:r>
          <a:br>
            <a:rPr lang="de-DE" sz="700"/>
          </a:br>
          <a:r>
            <a:rPr lang="de-DE" sz="700"/>
            <a:t>This sheet explains the overall structure.</a:t>
          </a:r>
          <a:br>
            <a:rPr lang="de-DE" sz="700"/>
          </a:br>
          <a:r>
            <a:rPr lang="de-DE" sz="700" b="1"/>
            <a:t>How to use:</a:t>
          </a:r>
          <a:endParaRPr lang="de-DE" sz="700"/>
        </a:p>
        <a:p>
          <a:r>
            <a:rPr lang="de-DE" sz="700"/>
            <a:t>1. Start here, read the short instructions.</a:t>
          </a:r>
        </a:p>
        <a:p>
          <a:r>
            <a:rPr lang="de-DE" sz="700"/>
            <a:t>2. Then proceed to the sheets in order: </a:t>
          </a:r>
          <a:r>
            <a:rPr lang="de-DE" sz="700" i="1"/>
            <a:t>Sites → Activities  → Actions → GRI_101_Output → Dashboard</a:t>
          </a:r>
          <a:r>
            <a:rPr lang="de-DE" sz="700"/>
            <a:t>.</a:t>
          </a:r>
        </a:p>
        <a:p>
          <a:r>
            <a:rPr lang="de-DE" sz="700">
              <a:solidFill>
                <a:schemeClr val="dk1"/>
              </a:solidFill>
              <a:latin typeface="+mn-lt"/>
              <a:ea typeface="+mn-ea"/>
              <a:cs typeface="+mn-cs"/>
            </a:rPr>
            <a:t>3. Do not fill the red cells in the following tables: sites, activities and actions</a:t>
          </a:r>
          <a:br>
            <a:rPr lang="de-DE" sz="700"/>
          </a:br>
          <a:r>
            <a:rPr lang="de-DE" sz="700" b="1"/>
            <a:t>Goal:</a:t>
          </a:r>
          <a:r>
            <a:rPr lang="de-DE" sz="700"/>
            <a:t> Understand the tool’s workflow before you begin.</a:t>
          </a:r>
        </a:p>
        <a:p>
          <a:endParaRPr lang="de-DE" sz="700"/>
        </a:p>
        <a:p>
          <a:r>
            <a:rPr lang="de-DE" sz="700"/>
            <a:t>This </a:t>
          </a:r>
          <a:r>
            <a:rPr lang="de-DE" sz="700" b="1"/>
            <a:t>Biodiversity Impact Tool</a:t>
          </a:r>
          <a:r>
            <a:rPr lang="de-DE" sz="700"/>
            <a:t> is designed to help organizations systematically assess and measure the biodiversity impacts of their operations. The assessment provides a structured way to understand ecological risks, prioritize management responses, and align reporting with international standards.</a:t>
          </a:r>
        </a:p>
        <a:p>
          <a:endParaRPr lang="de-DE" sz="700"/>
        </a:p>
        <a:p>
          <a:r>
            <a:rPr lang="de-DE" sz="700"/>
            <a:t>By following the step-by-step process, the tool enables you to:</a:t>
          </a:r>
        </a:p>
        <a:p>
          <a:r>
            <a:rPr lang="de-DE" sz="700"/>
            <a:t>define and describe your operational sites and their ecological context,</a:t>
          </a:r>
        </a:p>
        <a:p>
          <a:r>
            <a:rPr lang="de-DE" sz="700"/>
            <a:t>record activities and the pressures they place on biodiversity,</a:t>
          </a:r>
        </a:p>
        <a:p>
          <a:r>
            <a:rPr lang="de-DE" sz="700"/>
            <a:t>apply standardized factors to evaluate intensity and sensitivity,</a:t>
          </a:r>
        </a:p>
        <a:p>
          <a:r>
            <a:rPr lang="de-DE" sz="700"/>
            <a:t>calculate biodiversity impacts and determine their significance,</a:t>
          </a:r>
        </a:p>
        <a:p>
          <a:r>
            <a:rPr lang="de-DE" sz="700"/>
            <a:t>document actions to avoid, minimize, restore, or offset impacts, and</a:t>
          </a:r>
        </a:p>
        <a:p>
          <a:r>
            <a:rPr lang="de-DE" sz="700"/>
            <a:t>consolidate results into clear dashboards and reporting outputs.</a:t>
          </a:r>
        </a:p>
        <a:p>
          <a:r>
            <a:rPr lang="de-DE" sz="700"/>
            <a:t>To illustrate each step clearly and create a better understanding of the tool, this handbook provides </a:t>
          </a:r>
          <a:r>
            <a:rPr lang="de-DE" sz="700" b="1"/>
            <a:t>example entries</a:t>
          </a:r>
          <a:r>
            <a:rPr lang="de-DE" sz="700"/>
            <a:t> based on a fictional scenario: </a:t>
          </a:r>
          <a:r>
            <a:rPr lang="de-DE" sz="700" i="1"/>
            <a:t>a coastal manufacturing facility operating near a wetland and marine biodiversity hotspot</a:t>
          </a:r>
          <a:r>
            <a:rPr lang="de-DE" sz="700"/>
            <a:t>.</a:t>
          </a:r>
        </a:p>
        <a:p>
          <a:endParaRPr lang="de-DE" sz="1100" baseline="0"/>
        </a:p>
        <a:p>
          <a:pPr marL="0" marR="0" lvl="0" indent="0" defTabSz="914400" eaLnBrk="1" fontAlgn="auto" latinLnBrk="0" hangingPunct="1">
            <a:lnSpc>
              <a:spcPct val="100000"/>
            </a:lnSpc>
            <a:spcBef>
              <a:spcPts val="0"/>
            </a:spcBef>
            <a:spcAft>
              <a:spcPts val="0"/>
            </a:spcAft>
            <a:buClrTx/>
            <a:buSzTx/>
            <a:buFontTx/>
            <a:buNone/>
            <a:tabLst/>
            <a:defRPr/>
          </a:pPr>
          <a:endParaRPr lang="de-DE" sz="1100" b="0" u="none" baseline="0"/>
        </a:p>
      </xdr:txBody>
    </xdr:sp>
    <xdr:clientData/>
  </xdr:twoCellAnchor>
  <xdr:twoCellAnchor>
    <xdr:from>
      <xdr:col>0</xdr:col>
      <xdr:colOff>0</xdr:colOff>
      <xdr:row>25</xdr:row>
      <xdr:rowOff>22860</xdr:rowOff>
    </xdr:from>
    <xdr:to>
      <xdr:col>6</xdr:col>
      <xdr:colOff>7620</xdr:colOff>
      <xdr:row>39</xdr:row>
      <xdr:rowOff>160020</xdr:rowOff>
    </xdr:to>
    <xdr:sp macro="" textlink="">
      <xdr:nvSpPr>
        <xdr:cNvPr id="4" name="Textfeld 12">
          <a:extLst>
            <a:ext uri="{FF2B5EF4-FFF2-40B4-BE49-F238E27FC236}">
              <a16:creationId xmlns:a16="http://schemas.microsoft.com/office/drawing/2014/main" id="{278FA386-F749-48DF-BED0-1CC804E71A7C}"/>
            </a:ext>
          </a:extLst>
        </xdr:cNvPr>
        <xdr:cNvSpPr txBox="1"/>
      </xdr:nvSpPr>
      <xdr:spPr>
        <a:xfrm>
          <a:off x="0" y="4975860"/>
          <a:ext cx="5128260" cy="2910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u="sng">
              <a:solidFill>
                <a:schemeClr val="dk1"/>
              </a:solidFill>
              <a:effectLst/>
              <a:latin typeface="+mn-lt"/>
              <a:ea typeface="+mn-ea"/>
              <a:cs typeface="+mn-cs"/>
            </a:rPr>
            <a:t>Step 1: Sites</a:t>
          </a:r>
        </a:p>
        <a:p>
          <a:endParaRPr lang="de-DE" sz="900">
            <a:effectLst/>
          </a:endParaRPr>
        </a:p>
        <a:p>
          <a:r>
            <a:rPr lang="de-DE" sz="700">
              <a:solidFill>
                <a:schemeClr val="dk1"/>
              </a:solidFill>
              <a:effectLst/>
              <a:latin typeface="+mn-lt"/>
              <a:ea typeface="+mn-ea"/>
              <a:cs typeface="+mn-cs"/>
            </a:rPr>
            <a:t>The first step of the Biodiversity Impact Tool is to create a clear and comprehensive </a:t>
          </a:r>
          <a:r>
            <a:rPr lang="de-DE" sz="700" b="1">
              <a:solidFill>
                <a:schemeClr val="dk1"/>
              </a:solidFill>
              <a:effectLst/>
              <a:latin typeface="+mn-lt"/>
              <a:ea typeface="+mn-ea"/>
              <a:cs typeface="+mn-cs"/>
            </a:rPr>
            <a:t>site profile</a:t>
          </a:r>
          <a:r>
            <a:rPr lang="de-DE" sz="700">
              <a:solidFill>
                <a:schemeClr val="dk1"/>
              </a:solidFill>
              <a:effectLst/>
              <a:latin typeface="+mn-lt"/>
              <a:ea typeface="+mn-ea"/>
              <a:cs typeface="+mn-cs"/>
            </a:rPr>
            <a:t>. This serves as the ecological foundation for all subsequent steps and ensures that each site’s unique biodiversity context is properly reflected in the analysis.</a:t>
          </a:r>
        </a:p>
        <a:p>
          <a:endParaRPr lang="de-DE" sz="7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t>Add all relevant company sites (e.g. offices, plants, branches).</a:t>
          </a:r>
          <a:endParaRPr kumimoji="0" lang="de-DE" sz="7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700" b="1" i="0" u="none" strike="noStrike" kern="0" cap="none" spc="0" normalizeH="0" baseline="0" noProof="0">
              <a:ln>
                <a:noFill/>
              </a:ln>
              <a:solidFill>
                <a:prstClr val="black"/>
              </a:solidFill>
              <a:effectLst/>
              <a:uLnTx/>
              <a:uFillTx/>
              <a:latin typeface="+mn-lt"/>
              <a:ea typeface="+mn-ea"/>
              <a:cs typeface="+mn-cs"/>
            </a:rPr>
            <a:t>What to do:</a:t>
          </a:r>
          <a:br>
            <a:rPr kumimoji="0" lang="de-DE" sz="700" b="0" i="0" u="none" strike="noStrike" kern="0" cap="none" spc="0" normalizeH="0" baseline="0" noProof="0">
              <a:ln>
                <a:noFill/>
              </a:ln>
              <a:solidFill>
                <a:prstClr val="black"/>
              </a:solidFill>
              <a:effectLst/>
              <a:uLnTx/>
              <a:uFillTx/>
              <a:latin typeface="+mn-lt"/>
              <a:ea typeface="+mn-ea"/>
              <a:cs typeface="+mn-cs"/>
            </a:rPr>
          </a:br>
          <a:r>
            <a:rPr kumimoji="0" lang="de-DE" sz="700" b="0" i="0" u="none" strike="noStrike" kern="0" cap="none" spc="0" normalizeH="0" baseline="0" noProof="0">
              <a:ln>
                <a:noFill/>
              </a:ln>
              <a:solidFill>
                <a:prstClr val="black"/>
              </a:solidFill>
              <a:effectLst/>
              <a:uLnTx/>
              <a:uFillTx/>
              <a:latin typeface="+mn-lt"/>
              <a:ea typeface="+mn-ea"/>
              <a:cs typeface="+mn-cs"/>
            </a:rPr>
            <a:t>– Enter site name, location, country (mandatory).</a:t>
          </a:r>
          <a:br>
            <a:rPr kumimoji="0" lang="de-DE" sz="700" b="0" i="0" u="none" strike="noStrike" kern="0" cap="none" spc="0" normalizeH="0" baseline="0" noProof="0">
              <a:ln>
                <a:noFill/>
              </a:ln>
              <a:solidFill>
                <a:prstClr val="black"/>
              </a:solidFill>
              <a:effectLst/>
              <a:uLnTx/>
              <a:uFillTx/>
              <a:latin typeface="+mn-lt"/>
              <a:ea typeface="+mn-ea"/>
              <a:cs typeface="+mn-cs"/>
            </a:rPr>
          </a:br>
          <a:r>
            <a:rPr kumimoji="0" lang="de-DE" sz="700" b="0" i="0" u="none" strike="noStrike" kern="0" cap="none" spc="0" normalizeH="0" baseline="0" noProof="0">
              <a:ln>
                <a:noFill/>
              </a:ln>
              <a:solidFill>
                <a:prstClr val="black"/>
              </a:solidFill>
              <a:effectLst/>
              <a:uLnTx/>
              <a:uFillTx/>
              <a:latin typeface="+mn-lt"/>
              <a:ea typeface="+mn-ea"/>
              <a:cs typeface="+mn-cs"/>
            </a:rPr>
            <a:t>– Add optional details (e.g. coordinates, proximity to protected areas if available).</a:t>
          </a:r>
          <a:br>
            <a:rPr kumimoji="0" lang="de-DE" sz="700" b="0" i="0" u="none" strike="noStrike" kern="0" cap="none" spc="0" normalizeH="0" baseline="0" noProof="0">
              <a:ln>
                <a:noFill/>
              </a:ln>
              <a:solidFill>
                <a:prstClr val="black"/>
              </a:solidFill>
              <a:effectLst/>
              <a:uLnTx/>
              <a:uFillTx/>
              <a:latin typeface="+mn-lt"/>
              <a:ea typeface="+mn-ea"/>
              <a:cs typeface="+mn-cs"/>
            </a:rPr>
          </a:br>
          <a:r>
            <a:rPr kumimoji="0" lang="de-DE" sz="700" b="0" i="0" u="none" strike="noStrike" kern="0" cap="none" spc="0" normalizeH="0" baseline="0" noProof="0">
              <a:ln>
                <a:noFill/>
              </a:ln>
              <a:solidFill>
                <a:prstClr val="black"/>
              </a:solidFill>
              <a:effectLst/>
              <a:uLnTx/>
              <a:uFillTx/>
              <a:latin typeface="+mn-lt"/>
              <a:ea typeface="+mn-ea"/>
              <a:cs typeface="+mn-cs"/>
            </a:rPr>
            <a:t>Goal: Build the site-level foundation for later activity and impact assessment.</a:t>
          </a:r>
          <a:endParaRPr lang="de-DE" sz="900">
            <a:effectLst/>
          </a:endParaRPr>
        </a:p>
        <a:p>
          <a:endParaRPr lang="de-DE" sz="700">
            <a:solidFill>
              <a:schemeClr val="dk1"/>
            </a:solidFill>
            <a:effectLst/>
            <a:latin typeface="+mn-lt"/>
            <a:ea typeface="+mn-ea"/>
            <a:cs typeface="+mn-cs"/>
          </a:endParaRPr>
        </a:p>
        <a:p>
          <a:r>
            <a:rPr lang="de-DE" sz="700">
              <a:solidFill>
                <a:schemeClr val="dk1"/>
              </a:solidFill>
              <a:effectLst/>
              <a:latin typeface="+mn-lt"/>
              <a:ea typeface="+mn-ea"/>
              <a:cs typeface="+mn-cs"/>
            </a:rPr>
            <a:t>The following fields must be completed:</a:t>
          </a:r>
          <a:endParaRPr lang="de-DE" sz="900">
            <a:effectLst/>
          </a:endParaRPr>
        </a:p>
        <a:p>
          <a:r>
            <a:rPr lang="de-DE" sz="700" b="1">
              <a:solidFill>
                <a:schemeClr val="dk1"/>
              </a:solidFill>
              <a:effectLst/>
              <a:latin typeface="+mn-lt"/>
              <a:ea typeface="+mn-ea"/>
              <a:cs typeface="+mn-cs"/>
            </a:rPr>
            <a:t>Site ID:</a:t>
          </a:r>
          <a:r>
            <a:rPr lang="de-DE" sz="700">
              <a:solidFill>
                <a:schemeClr val="dk1"/>
              </a:solidFill>
              <a:effectLst/>
              <a:latin typeface="+mn-lt"/>
              <a:ea typeface="+mn-ea"/>
              <a:cs typeface="+mn-cs"/>
            </a:rPr>
            <a:t> Assign a unique identifier to each site (e.g., S001). This ID will link the site to activities, impacts, and actions.</a:t>
          </a:r>
          <a:endParaRPr lang="de-DE" sz="900">
            <a:effectLst/>
          </a:endParaRPr>
        </a:p>
        <a:p>
          <a:r>
            <a:rPr lang="de-DE" sz="700" b="1">
              <a:solidFill>
                <a:schemeClr val="dk1"/>
              </a:solidFill>
              <a:effectLst/>
              <a:latin typeface="+mn-lt"/>
              <a:ea typeface="+mn-ea"/>
              <a:cs typeface="+mn-cs"/>
            </a:rPr>
            <a:t>Site name:</a:t>
          </a:r>
          <a:r>
            <a:rPr lang="de-DE" sz="700">
              <a:solidFill>
                <a:schemeClr val="dk1"/>
              </a:solidFill>
              <a:effectLst/>
              <a:latin typeface="+mn-lt"/>
              <a:ea typeface="+mn-ea"/>
              <a:cs typeface="+mn-cs"/>
            </a:rPr>
            <a:t> Enter the official site name (e.g., “River Delta Processing Plant”).</a:t>
          </a:r>
          <a:endParaRPr lang="de-DE" sz="900">
            <a:effectLst/>
          </a:endParaRPr>
        </a:p>
        <a:p>
          <a:r>
            <a:rPr lang="de-DE" sz="700" b="1">
              <a:solidFill>
                <a:schemeClr val="dk1"/>
              </a:solidFill>
              <a:effectLst/>
              <a:latin typeface="+mn-lt"/>
              <a:ea typeface="+mn-ea"/>
              <a:cs typeface="+mn-cs"/>
            </a:rPr>
            <a:t>Region &amp; Country:</a:t>
          </a:r>
          <a:r>
            <a:rPr lang="de-DE" sz="700">
              <a:solidFill>
                <a:schemeClr val="dk1"/>
              </a:solidFill>
              <a:effectLst/>
              <a:latin typeface="+mn-lt"/>
              <a:ea typeface="+mn-ea"/>
              <a:cs typeface="+mn-cs"/>
            </a:rPr>
            <a:t> Specify the geographical location of the site.</a:t>
          </a:r>
          <a:endParaRPr lang="de-DE" sz="900">
            <a:effectLst/>
          </a:endParaRPr>
        </a:p>
        <a:p>
          <a:r>
            <a:rPr lang="de-DE" sz="700" b="1">
              <a:solidFill>
                <a:schemeClr val="dk1"/>
              </a:solidFill>
              <a:effectLst/>
              <a:latin typeface="+mn-lt"/>
              <a:ea typeface="+mn-ea"/>
              <a:cs typeface="+mn-cs"/>
            </a:rPr>
            <a:t>Latitude &amp; Longitude:</a:t>
          </a:r>
          <a:r>
            <a:rPr lang="de-DE" sz="700">
              <a:solidFill>
                <a:schemeClr val="dk1"/>
              </a:solidFill>
              <a:effectLst/>
              <a:latin typeface="+mn-lt"/>
              <a:ea typeface="+mn-ea"/>
              <a:cs typeface="+mn-cs"/>
            </a:rPr>
            <a:t> Enter precise coordinates for spatial mapping and biodiversity analysis.</a:t>
          </a:r>
          <a:endParaRPr lang="de-DE" sz="900">
            <a:effectLst/>
          </a:endParaRPr>
        </a:p>
        <a:p>
          <a:r>
            <a:rPr lang="de-DE" sz="700" b="1">
              <a:solidFill>
                <a:schemeClr val="dk1"/>
              </a:solidFill>
              <a:effectLst/>
              <a:latin typeface="+mn-lt"/>
              <a:ea typeface="+mn-ea"/>
              <a:cs typeface="+mn-cs"/>
            </a:rPr>
            <a:t>Biome:</a:t>
          </a:r>
          <a:r>
            <a:rPr lang="de-DE" sz="700">
              <a:solidFill>
                <a:schemeClr val="dk1"/>
              </a:solidFill>
              <a:effectLst/>
              <a:latin typeface="+mn-lt"/>
              <a:ea typeface="+mn-ea"/>
              <a:cs typeface="+mn-cs"/>
            </a:rPr>
            <a:t> Select the dominant ecosystem type (e.g., Wetland, Forest, Marine/Coastal, Grassland).</a:t>
          </a:r>
          <a:endParaRPr lang="de-DE" sz="900">
            <a:effectLst/>
          </a:endParaRPr>
        </a:p>
        <a:p>
          <a:r>
            <a:rPr lang="de-DE" sz="700" b="1">
              <a:solidFill>
                <a:schemeClr val="dk1"/>
              </a:solidFill>
              <a:effectLst/>
              <a:latin typeface="+mn-lt"/>
              <a:ea typeface="+mn-ea"/>
              <a:cs typeface="+mn-cs"/>
            </a:rPr>
            <a:t>Operational status:</a:t>
          </a:r>
          <a:r>
            <a:rPr lang="de-DE" sz="700">
              <a:solidFill>
                <a:schemeClr val="dk1"/>
              </a:solidFill>
              <a:effectLst/>
              <a:latin typeface="+mn-lt"/>
              <a:ea typeface="+mn-ea"/>
              <a:cs typeface="+mn-cs"/>
            </a:rPr>
            <a:t> Indicate whether the site is planned, operational, or decommissioned.</a:t>
          </a:r>
          <a:endParaRPr lang="de-DE" sz="900">
            <a:effectLst/>
          </a:endParaRPr>
        </a:p>
        <a:p>
          <a:r>
            <a:rPr lang="de-DE" sz="700" b="1">
              <a:solidFill>
                <a:schemeClr val="dk1"/>
              </a:solidFill>
              <a:effectLst/>
              <a:latin typeface="+mn-lt"/>
              <a:ea typeface="+mn-ea"/>
              <a:cs typeface="+mn-cs"/>
            </a:rPr>
            <a:t>Site type:</a:t>
          </a:r>
          <a:r>
            <a:rPr lang="de-DE" sz="700">
              <a:solidFill>
                <a:schemeClr val="dk1"/>
              </a:solidFill>
              <a:effectLst/>
              <a:latin typeface="+mn-lt"/>
              <a:ea typeface="+mn-ea"/>
              <a:cs typeface="+mn-cs"/>
            </a:rPr>
            <a:t> Define the operational type (HQ, warehouse, manufacturing, mining, utilities, etc.).</a:t>
          </a:r>
          <a:endParaRPr lang="de-DE" sz="900">
            <a:effectLst/>
          </a:endParaRPr>
        </a:p>
        <a:p>
          <a:r>
            <a:rPr lang="de-DE" sz="700" b="1">
              <a:solidFill>
                <a:schemeClr val="dk1"/>
              </a:solidFill>
              <a:effectLst/>
              <a:latin typeface="+mn-lt"/>
              <a:ea typeface="+mn-ea"/>
              <a:cs typeface="+mn-cs"/>
            </a:rPr>
            <a:t>Water source type:</a:t>
          </a:r>
          <a:r>
            <a:rPr lang="de-DE" sz="700">
              <a:solidFill>
                <a:schemeClr val="dk1"/>
              </a:solidFill>
              <a:effectLst/>
              <a:latin typeface="+mn-lt"/>
              <a:ea typeface="+mn-ea"/>
              <a:cs typeface="+mn-cs"/>
            </a:rPr>
            <a:t> Record the main water supply (river, groundwater, seawater, municipal).</a:t>
          </a:r>
          <a:endParaRPr lang="de-DE" sz="900">
            <a:effectLst/>
          </a:endParaRPr>
        </a:p>
        <a:p>
          <a:r>
            <a:rPr lang="de-DE" sz="700" b="1">
              <a:solidFill>
                <a:schemeClr val="dk1"/>
              </a:solidFill>
              <a:effectLst/>
              <a:latin typeface="+mn-lt"/>
              <a:ea typeface="+mn-ea"/>
              <a:cs typeface="+mn-cs"/>
            </a:rPr>
            <a:t>Water-stressed location (Yes/No):</a:t>
          </a:r>
          <a:r>
            <a:rPr lang="de-DE" sz="700">
              <a:solidFill>
                <a:schemeClr val="dk1"/>
              </a:solidFill>
              <a:effectLst/>
              <a:latin typeface="+mn-lt"/>
              <a:ea typeface="+mn-ea"/>
              <a:cs typeface="+mn-cs"/>
            </a:rPr>
            <a:t> Indicate if the site is in a region of high water scarcity.</a:t>
          </a:r>
          <a:endParaRPr lang="de-DE" sz="900">
            <a:effectLst/>
          </a:endParaRPr>
        </a:p>
        <a:p>
          <a:r>
            <a:rPr lang="de-DE" sz="700" b="1">
              <a:solidFill>
                <a:schemeClr val="dk1"/>
              </a:solidFill>
              <a:effectLst/>
              <a:latin typeface="+mn-lt"/>
              <a:ea typeface="+mn-ea"/>
              <a:cs typeface="+mn-cs"/>
            </a:rPr>
            <a:t>Protected area within 5 km:</a:t>
          </a:r>
          <a:r>
            <a:rPr lang="de-DE" sz="700">
              <a:solidFill>
                <a:schemeClr val="dk1"/>
              </a:solidFill>
              <a:effectLst/>
              <a:latin typeface="+mn-lt"/>
              <a:ea typeface="+mn-ea"/>
              <a:cs typeface="+mn-cs"/>
            </a:rPr>
            <a:t> Note whether the site is located near protected areas.</a:t>
          </a:r>
          <a:endParaRPr lang="de-DE" sz="900">
            <a:effectLst/>
          </a:endParaRPr>
        </a:p>
        <a:p>
          <a:r>
            <a:rPr lang="de-DE" sz="700" b="1">
              <a:solidFill>
                <a:schemeClr val="dk1"/>
              </a:solidFill>
              <a:effectLst/>
              <a:latin typeface="+mn-lt"/>
              <a:ea typeface="+mn-ea"/>
              <a:cs typeface="+mn-cs"/>
            </a:rPr>
            <a:t>Proximity to Key Biodiversity Area (km):</a:t>
          </a:r>
          <a:r>
            <a:rPr lang="de-DE" sz="700">
              <a:solidFill>
                <a:schemeClr val="dk1"/>
              </a:solidFill>
              <a:effectLst/>
              <a:latin typeface="+mn-lt"/>
              <a:ea typeface="+mn-ea"/>
              <a:cs typeface="+mn-cs"/>
            </a:rPr>
            <a:t> Measure the distance to the nearest Key Biodiversity Area.</a:t>
          </a:r>
          <a:endParaRPr lang="de-DE" sz="900">
            <a:effectLst/>
          </a:endParaRPr>
        </a:p>
        <a:p>
          <a:r>
            <a:rPr lang="de-DE" sz="700" b="1">
              <a:solidFill>
                <a:schemeClr val="dk1"/>
              </a:solidFill>
              <a:effectLst/>
              <a:latin typeface="+mn-lt"/>
              <a:ea typeface="+mn-ea"/>
              <a:cs typeface="+mn-cs"/>
            </a:rPr>
            <a:t>Distance to nearest waterbody (m):</a:t>
          </a:r>
          <a:r>
            <a:rPr lang="de-DE" sz="700">
              <a:solidFill>
                <a:schemeClr val="dk1"/>
              </a:solidFill>
              <a:effectLst/>
              <a:latin typeface="+mn-lt"/>
              <a:ea typeface="+mn-ea"/>
              <a:cs typeface="+mn-cs"/>
            </a:rPr>
            <a:t> Capture the hydrological context.</a:t>
          </a:r>
          <a:endParaRPr lang="de-DE" sz="900">
            <a:effectLst/>
          </a:endParaRPr>
        </a:p>
        <a:p>
          <a:r>
            <a:rPr lang="de-DE" sz="700" b="1">
              <a:solidFill>
                <a:schemeClr val="dk1"/>
              </a:solidFill>
              <a:effectLst/>
              <a:latin typeface="+mn-lt"/>
              <a:ea typeface="+mn-ea"/>
              <a:cs typeface="+mn-cs"/>
            </a:rPr>
            <a:t>Site area (ha):</a:t>
          </a:r>
          <a:r>
            <a:rPr lang="de-DE" sz="700">
              <a:solidFill>
                <a:schemeClr val="dk1"/>
              </a:solidFill>
              <a:effectLst/>
              <a:latin typeface="+mn-lt"/>
              <a:ea typeface="+mn-ea"/>
              <a:cs typeface="+mn-cs"/>
            </a:rPr>
            <a:t> Enter the site’s land footprint.</a:t>
          </a:r>
        </a:p>
        <a:p>
          <a:endParaRPr lang="de-DE" sz="700">
            <a:solidFill>
              <a:schemeClr val="dk1"/>
            </a:solidFill>
            <a:effectLst/>
            <a:latin typeface="+mn-lt"/>
            <a:ea typeface="+mn-ea"/>
            <a:cs typeface="+mn-cs"/>
          </a:endParaRPr>
        </a:p>
        <a:p>
          <a:endParaRPr lang="de-DE" sz="1100" baseline="0"/>
        </a:p>
        <a:p>
          <a:pPr marL="0" marR="0" lvl="0" indent="0" defTabSz="914400" eaLnBrk="1" fontAlgn="auto" latinLnBrk="0" hangingPunct="1">
            <a:lnSpc>
              <a:spcPct val="100000"/>
            </a:lnSpc>
            <a:spcBef>
              <a:spcPts val="0"/>
            </a:spcBef>
            <a:spcAft>
              <a:spcPts val="0"/>
            </a:spcAft>
            <a:buClrTx/>
            <a:buSzTx/>
            <a:buFontTx/>
            <a:buNone/>
            <a:tabLst/>
            <a:defRPr/>
          </a:pPr>
          <a:endParaRPr lang="de-DE" sz="1100" b="0" u="none" baseline="0"/>
        </a:p>
      </xdr:txBody>
    </xdr:sp>
    <xdr:clientData/>
  </xdr:twoCellAnchor>
  <xdr:twoCellAnchor>
    <xdr:from>
      <xdr:col>0</xdr:col>
      <xdr:colOff>0</xdr:colOff>
      <xdr:row>41</xdr:row>
      <xdr:rowOff>160020</xdr:rowOff>
    </xdr:from>
    <xdr:to>
      <xdr:col>6</xdr:col>
      <xdr:colOff>7620</xdr:colOff>
      <xdr:row>55</xdr:row>
      <xdr:rowOff>175260</xdr:rowOff>
    </xdr:to>
    <xdr:sp macro="" textlink="">
      <xdr:nvSpPr>
        <xdr:cNvPr id="5" name="Textfeld 12">
          <a:extLst>
            <a:ext uri="{FF2B5EF4-FFF2-40B4-BE49-F238E27FC236}">
              <a16:creationId xmlns:a16="http://schemas.microsoft.com/office/drawing/2014/main" id="{C4F5DA9B-6DF7-4C31-B752-E1B150902C08}"/>
            </a:ext>
          </a:extLst>
        </xdr:cNvPr>
        <xdr:cNvSpPr txBox="1"/>
      </xdr:nvSpPr>
      <xdr:spPr>
        <a:xfrm>
          <a:off x="0" y="8282940"/>
          <a:ext cx="5128260" cy="2788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u="sng">
              <a:solidFill>
                <a:schemeClr val="dk1"/>
              </a:solidFill>
              <a:effectLst/>
              <a:latin typeface="+mn-lt"/>
              <a:ea typeface="+mn-ea"/>
              <a:cs typeface="+mn-cs"/>
            </a:rPr>
            <a:t>Step 2: Activities</a:t>
          </a:r>
          <a:endParaRPr lang="de-DE" sz="1100" u="sng">
            <a:effectLst/>
          </a:endParaRPr>
        </a:p>
        <a:p>
          <a:endParaRPr lang="de-DE" sz="700">
            <a:solidFill>
              <a:schemeClr val="dk1"/>
            </a:solidFill>
            <a:effectLst/>
            <a:latin typeface="+mn-lt"/>
            <a:ea typeface="+mn-ea"/>
            <a:cs typeface="+mn-cs"/>
          </a:endParaRPr>
        </a:p>
        <a:p>
          <a:r>
            <a:rPr lang="de-DE" sz="700">
              <a:solidFill>
                <a:schemeClr val="dk1"/>
              </a:solidFill>
              <a:effectLst/>
              <a:latin typeface="+mn-lt"/>
              <a:ea typeface="+mn-ea"/>
              <a:cs typeface="+mn-cs"/>
            </a:rPr>
            <a:t>The second step is to register all </a:t>
          </a:r>
          <a:r>
            <a:rPr lang="de-DE" sz="700" b="1">
              <a:solidFill>
                <a:schemeClr val="dk1"/>
              </a:solidFill>
              <a:effectLst/>
              <a:latin typeface="+mn-lt"/>
              <a:ea typeface="+mn-ea"/>
              <a:cs typeface="+mn-cs"/>
            </a:rPr>
            <a:t>site activities</a:t>
          </a:r>
          <a:r>
            <a:rPr lang="de-DE" sz="700">
              <a:solidFill>
                <a:schemeClr val="dk1"/>
              </a:solidFill>
              <a:effectLst/>
              <a:latin typeface="+mn-lt"/>
              <a:ea typeface="+mn-ea"/>
              <a:cs typeface="+mn-cs"/>
            </a:rPr>
            <a:t> that create biodiversity pressures. These entries describe what the site does that may influence biodiversity.</a:t>
          </a:r>
        </a:p>
        <a:p>
          <a:endParaRPr lang="de-DE" sz="700">
            <a:solidFill>
              <a:schemeClr val="dk1"/>
            </a:solidFill>
            <a:effectLst/>
            <a:latin typeface="+mn-lt"/>
            <a:ea typeface="+mn-ea"/>
            <a:cs typeface="+mn-cs"/>
          </a:endParaRPr>
        </a:p>
        <a:p>
          <a:r>
            <a:rPr lang="de-DE" sz="700"/>
            <a:t>For each site, enter the main business activities.</a:t>
          </a:r>
          <a:endParaRPr lang="de-DE" sz="700" b="1"/>
        </a:p>
        <a:p>
          <a:r>
            <a:rPr lang="de-DE" sz="700" b="1"/>
            <a:t>What to do:</a:t>
          </a:r>
          <a:br>
            <a:rPr lang="de-DE" sz="700"/>
          </a:br>
          <a:r>
            <a:rPr lang="de-DE" sz="700"/>
            <a:t>– Select the activity type from the dropdown.</a:t>
          </a:r>
          <a:br>
            <a:rPr lang="de-DE" sz="700"/>
          </a:br>
          <a:r>
            <a:rPr lang="de-DE" sz="700"/>
            <a:t>– Add relevant resource use (land, water, emissions, energy).</a:t>
          </a:r>
          <a:br>
            <a:rPr lang="de-DE" sz="700"/>
          </a:br>
          <a:r>
            <a:rPr lang="de-DE" sz="700"/>
            <a:t>– Link each activity to its site (mandatory).</a:t>
          </a:r>
          <a:br>
            <a:rPr lang="de-DE" sz="700"/>
          </a:br>
          <a:r>
            <a:rPr lang="de-DE" sz="700" b="1"/>
            <a:t>Goal:</a:t>
          </a:r>
          <a:r>
            <a:rPr lang="de-DE" sz="700"/>
            <a:t> Capture operations that drive biodiversity dependencies and impacts.</a:t>
          </a:r>
          <a:endParaRPr lang="de-DE" sz="700">
            <a:effectLst/>
          </a:endParaRPr>
        </a:p>
        <a:p>
          <a:endParaRPr lang="de-DE" sz="700">
            <a:solidFill>
              <a:schemeClr val="dk1"/>
            </a:solidFill>
            <a:effectLst/>
            <a:latin typeface="+mn-lt"/>
            <a:ea typeface="+mn-ea"/>
            <a:cs typeface="+mn-cs"/>
          </a:endParaRPr>
        </a:p>
        <a:p>
          <a:r>
            <a:rPr lang="de-DE" sz="700">
              <a:solidFill>
                <a:schemeClr val="dk1"/>
              </a:solidFill>
              <a:effectLst/>
              <a:latin typeface="+mn-lt"/>
              <a:ea typeface="+mn-ea"/>
              <a:cs typeface="+mn-cs"/>
            </a:rPr>
            <a:t>The following fields must be completed:</a:t>
          </a:r>
          <a:endParaRPr lang="de-DE" sz="700">
            <a:effectLst/>
          </a:endParaRPr>
        </a:p>
        <a:p>
          <a:r>
            <a:rPr lang="de-DE" sz="700" b="1">
              <a:solidFill>
                <a:schemeClr val="dk1"/>
              </a:solidFill>
              <a:effectLst/>
              <a:latin typeface="+mn-lt"/>
              <a:ea typeface="+mn-ea"/>
              <a:cs typeface="+mn-cs"/>
            </a:rPr>
            <a:t>Activity ID:</a:t>
          </a:r>
          <a:r>
            <a:rPr lang="de-DE" sz="700">
              <a:solidFill>
                <a:schemeClr val="dk1"/>
              </a:solidFill>
              <a:effectLst/>
              <a:latin typeface="+mn-lt"/>
              <a:ea typeface="+mn-ea"/>
              <a:cs typeface="+mn-cs"/>
            </a:rPr>
            <a:t> Unique identifier for each activity (e.g., A001).</a:t>
          </a:r>
          <a:endParaRPr lang="de-DE" sz="700">
            <a:effectLst/>
          </a:endParaRPr>
        </a:p>
        <a:p>
          <a:r>
            <a:rPr lang="de-DE" sz="700" b="1">
              <a:solidFill>
                <a:schemeClr val="dk1"/>
              </a:solidFill>
              <a:effectLst/>
              <a:latin typeface="+mn-lt"/>
              <a:ea typeface="+mn-ea"/>
              <a:cs typeface="+mn-cs"/>
            </a:rPr>
            <a:t>Site ID:</a:t>
          </a:r>
          <a:r>
            <a:rPr lang="de-DE" sz="700">
              <a:solidFill>
                <a:schemeClr val="dk1"/>
              </a:solidFill>
              <a:effectLst/>
              <a:latin typeface="+mn-lt"/>
              <a:ea typeface="+mn-ea"/>
              <a:cs typeface="+mn-cs"/>
            </a:rPr>
            <a:t> Link to the relevant site.</a:t>
          </a:r>
          <a:endParaRPr lang="de-DE" sz="700">
            <a:effectLst/>
          </a:endParaRPr>
        </a:p>
        <a:p>
          <a:r>
            <a:rPr lang="de-DE" sz="700" b="1">
              <a:solidFill>
                <a:schemeClr val="dk1"/>
              </a:solidFill>
              <a:effectLst/>
              <a:latin typeface="+mn-lt"/>
              <a:ea typeface="+mn-ea"/>
              <a:cs typeface="+mn-cs"/>
            </a:rPr>
            <a:t>Period (Year):</a:t>
          </a:r>
          <a:r>
            <a:rPr lang="de-DE" sz="700">
              <a:solidFill>
                <a:schemeClr val="dk1"/>
              </a:solidFill>
              <a:effectLst/>
              <a:latin typeface="+mn-lt"/>
              <a:ea typeface="+mn-ea"/>
              <a:cs typeface="+mn-cs"/>
            </a:rPr>
            <a:t> State the year when the activity occurred.</a:t>
          </a:r>
          <a:endParaRPr lang="de-DE" sz="700">
            <a:effectLst/>
          </a:endParaRPr>
        </a:p>
        <a:p>
          <a:r>
            <a:rPr lang="de-DE" sz="700" b="1">
              <a:solidFill>
                <a:schemeClr val="dk1"/>
              </a:solidFill>
              <a:effectLst/>
              <a:latin typeface="+mn-lt"/>
              <a:ea typeface="+mn-ea"/>
              <a:cs typeface="+mn-cs"/>
            </a:rPr>
            <a:t>Activity name:</a:t>
          </a:r>
          <a:r>
            <a:rPr lang="de-DE" sz="700">
              <a:solidFill>
                <a:schemeClr val="dk1"/>
              </a:solidFill>
              <a:effectLst/>
              <a:latin typeface="+mn-lt"/>
              <a:ea typeface="+mn-ea"/>
              <a:cs typeface="+mn-cs"/>
            </a:rPr>
            <a:t> Provide a clear description (e.g., “Groundwater abstraction”).</a:t>
          </a:r>
          <a:endParaRPr lang="de-DE" sz="700">
            <a:effectLst/>
          </a:endParaRPr>
        </a:p>
        <a:p>
          <a:r>
            <a:rPr lang="de-DE" sz="700" b="1">
              <a:solidFill>
                <a:schemeClr val="dk1"/>
              </a:solidFill>
              <a:effectLst/>
              <a:latin typeface="+mn-lt"/>
              <a:ea typeface="+mn-ea"/>
              <a:cs typeface="+mn-cs"/>
            </a:rPr>
            <a:t>Pressure type:</a:t>
          </a:r>
          <a:r>
            <a:rPr lang="de-DE" sz="700">
              <a:solidFill>
                <a:schemeClr val="dk1"/>
              </a:solidFill>
              <a:effectLst/>
              <a:latin typeface="+mn-lt"/>
              <a:ea typeface="+mn-ea"/>
              <a:cs typeface="+mn-cs"/>
            </a:rPr>
            <a:t> Select the type of pressure (surface water intake, emissions, land footprint, invasive species transfer, etc.).</a:t>
          </a:r>
          <a:endParaRPr lang="de-DE" sz="700">
            <a:effectLst/>
          </a:endParaRPr>
        </a:p>
        <a:p>
          <a:r>
            <a:rPr lang="de-DE" sz="700" b="1">
              <a:solidFill>
                <a:schemeClr val="dk1"/>
              </a:solidFill>
              <a:effectLst/>
              <a:latin typeface="+mn-lt"/>
              <a:ea typeface="+mn-ea"/>
              <a:cs typeface="+mn-cs"/>
            </a:rPr>
            <a:t>Impact category:</a:t>
          </a:r>
          <a:r>
            <a:rPr lang="de-DE" sz="700">
              <a:solidFill>
                <a:schemeClr val="dk1"/>
              </a:solidFill>
              <a:effectLst/>
              <a:latin typeface="+mn-lt"/>
              <a:ea typeface="+mn-ea"/>
              <a:cs typeface="+mn-cs"/>
            </a:rPr>
            <a:t> Identify the broader biodiversity impact (Pollution, Climate change, Land-use change, Invasive alien species, Resource exploitation).</a:t>
          </a:r>
          <a:endParaRPr lang="de-DE" sz="700">
            <a:effectLst/>
          </a:endParaRPr>
        </a:p>
        <a:p>
          <a:r>
            <a:rPr lang="de-DE" sz="700" b="1">
              <a:solidFill>
                <a:schemeClr val="dk1"/>
              </a:solidFill>
              <a:effectLst/>
              <a:latin typeface="+mn-lt"/>
              <a:ea typeface="+mn-ea"/>
              <a:cs typeface="+mn-cs"/>
            </a:rPr>
            <a:t>Feature type:</a:t>
          </a:r>
          <a:r>
            <a:rPr lang="de-DE" sz="700">
              <a:solidFill>
                <a:schemeClr val="dk1"/>
              </a:solidFill>
              <a:effectLst/>
              <a:latin typeface="+mn-lt"/>
              <a:ea typeface="+mn-ea"/>
              <a:cs typeface="+mn-cs"/>
            </a:rPr>
            <a:t> Specify the ecosystem feature affected (e.g., river, wetland, forest).</a:t>
          </a:r>
          <a:endParaRPr lang="de-DE" sz="700">
            <a:effectLst/>
          </a:endParaRPr>
        </a:p>
        <a:p>
          <a:r>
            <a:rPr lang="de-DE" sz="700" b="1">
              <a:solidFill>
                <a:schemeClr val="dk1"/>
              </a:solidFill>
              <a:effectLst/>
              <a:latin typeface="+mn-lt"/>
              <a:ea typeface="+mn-ea"/>
              <a:cs typeface="+mn-cs"/>
            </a:rPr>
            <a:t>Reporting value &amp; unit:</a:t>
          </a:r>
          <a:r>
            <a:rPr lang="de-DE" sz="700">
              <a:solidFill>
                <a:schemeClr val="dk1"/>
              </a:solidFill>
              <a:effectLst/>
              <a:latin typeface="+mn-lt"/>
              <a:ea typeface="+mn-ea"/>
              <a:cs typeface="+mn-cs"/>
            </a:rPr>
            <a:t> Enter the magnitude of the activity (e.g., 50,000 m³ water, 1,200 tCO₂e, 4,000 ha).</a:t>
          </a:r>
          <a:endParaRPr lang="de-DE" sz="700">
            <a:effectLst/>
          </a:endParaRPr>
        </a:p>
        <a:p>
          <a:r>
            <a:rPr lang="de-DE" sz="700" b="1">
              <a:solidFill>
                <a:schemeClr val="dk1"/>
              </a:solidFill>
              <a:effectLst/>
              <a:latin typeface="+mn-lt"/>
              <a:ea typeface="+mn-ea"/>
              <a:cs typeface="+mn-cs"/>
            </a:rPr>
            <a:t>Temporal profile:</a:t>
          </a:r>
          <a:r>
            <a:rPr lang="de-DE" sz="700">
              <a:solidFill>
                <a:schemeClr val="dk1"/>
              </a:solidFill>
              <a:effectLst/>
              <a:latin typeface="+mn-lt"/>
              <a:ea typeface="+mn-ea"/>
              <a:cs typeface="+mn-cs"/>
            </a:rPr>
            <a:t> Define the timeframe (pulse, seasonal, chronic).</a:t>
          </a:r>
          <a:endParaRPr lang="de-DE" sz="700">
            <a:effectLst/>
          </a:endParaRPr>
        </a:p>
        <a:p>
          <a:r>
            <a:rPr lang="de-DE" sz="700" b="1">
              <a:solidFill>
                <a:schemeClr val="dk1"/>
              </a:solidFill>
              <a:effectLst/>
              <a:latin typeface="+mn-lt"/>
              <a:ea typeface="+mn-ea"/>
              <a:cs typeface="+mn-cs"/>
            </a:rPr>
            <a:t>Biome &amp; Sensitivity class:</a:t>
          </a:r>
          <a:r>
            <a:rPr lang="de-DE" sz="700">
              <a:solidFill>
                <a:schemeClr val="dk1"/>
              </a:solidFill>
              <a:effectLst/>
              <a:latin typeface="+mn-lt"/>
              <a:ea typeface="+mn-ea"/>
              <a:cs typeface="+mn-cs"/>
            </a:rPr>
            <a:t> Link back to the ecosystem and its vulnerability.</a:t>
          </a:r>
          <a:endParaRPr lang="de-DE" sz="700">
            <a:effectLst/>
          </a:endParaRPr>
        </a:p>
      </xdr:txBody>
    </xdr:sp>
    <xdr:clientData/>
  </xdr:twoCellAnchor>
  <xdr:twoCellAnchor>
    <xdr:from>
      <xdr:col>0</xdr:col>
      <xdr:colOff>0</xdr:colOff>
      <xdr:row>57</xdr:row>
      <xdr:rowOff>182880</xdr:rowOff>
    </xdr:from>
    <xdr:to>
      <xdr:col>6</xdr:col>
      <xdr:colOff>30480</xdr:colOff>
      <xdr:row>69</xdr:row>
      <xdr:rowOff>53340</xdr:rowOff>
    </xdr:to>
    <xdr:sp macro="" textlink="">
      <xdr:nvSpPr>
        <xdr:cNvPr id="8" name="Textfeld 12">
          <a:extLst>
            <a:ext uri="{FF2B5EF4-FFF2-40B4-BE49-F238E27FC236}">
              <a16:creationId xmlns:a16="http://schemas.microsoft.com/office/drawing/2014/main" id="{9A854437-D50C-467B-AF1E-9B82FF6BAC0A}"/>
            </a:ext>
          </a:extLst>
        </xdr:cNvPr>
        <xdr:cNvSpPr txBox="1"/>
      </xdr:nvSpPr>
      <xdr:spPr>
        <a:xfrm>
          <a:off x="0" y="11475720"/>
          <a:ext cx="5151120" cy="2247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u="sng">
              <a:solidFill>
                <a:schemeClr val="dk1"/>
              </a:solidFill>
              <a:effectLst/>
              <a:latin typeface="+mn-lt"/>
              <a:ea typeface="+mn-ea"/>
              <a:cs typeface="+mn-cs"/>
            </a:rPr>
            <a:t>Step 3: Actions</a:t>
          </a:r>
        </a:p>
        <a:p>
          <a:endParaRPr lang="de-DE" sz="700">
            <a:effectLst/>
          </a:endParaRPr>
        </a:p>
        <a:p>
          <a:r>
            <a:rPr lang="de-DE" sz="700">
              <a:solidFill>
                <a:schemeClr val="dk1"/>
              </a:solidFill>
              <a:effectLst/>
              <a:latin typeface="+mn-lt"/>
              <a:ea typeface="+mn-ea"/>
              <a:cs typeface="+mn-cs"/>
            </a:rPr>
            <a:t>This table documents </a:t>
          </a:r>
          <a:r>
            <a:rPr lang="de-DE" sz="700" b="1">
              <a:solidFill>
                <a:schemeClr val="dk1"/>
              </a:solidFill>
              <a:effectLst/>
              <a:latin typeface="+mn-lt"/>
              <a:ea typeface="+mn-ea"/>
              <a:cs typeface="+mn-cs"/>
            </a:rPr>
            <a:t>mitigation, restoration, and offset measures</a:t>
          </a:r>
          <a:r>
            <a:rPr lang="de-DE" sz="700">
              <a:solidFill>
                <a:schemeClr val="dk1"/>
              </a:solidFill>
              <a:effectLst/>
              <a:latin typeface="+mn-lt"/>
              <a:ea typeface="+mn-ea"/>
              <a:cs typeface="+mn-cs"/>
            </a:rPr>
            <a:t> linked to activities.</a:t>
          </a:r>
        </a:p>
        <a:p>
          <a:endParaRPr lang="de-DE" sz="700">
            <a:solidFill>
              <a:schemeClr val="dk1"/>
            </a:solidFill>
            <a:effectLst/>
            <a:latin typeface="+mn-lt"/>
            <a:ea typeface="+mn-ea"/>
            <a:cs typeface="+mn-cs"/>
          </a:endParaRPr>
        </a:p>
        <a:p>
          <a:r>
            <a:rPr lang="de-DE" sz="700"/>
            <a:t>Record existing or planned biodiversity management measures.</a:t>
          </a:r>
          <a:br>
            <a:rPr lang="de-DE" sz="700"/>
          </a:br>
          <a:r>
            <a:rPr lang="de-DE" sz="700" b="1"/>
            <a:t>What to do:</a:t>
          </a:r>
          <a:br>
            <a:rPr lang="de-DE" sz="700"/>
          </a:br>
          <a:r>
            <a:rPr lang="de-DE" sz="700"/>
            <a:t>– Enter current measures per site/activity (e.g. water saving, restoration projects).</a:t>
          </a:r>
          <a:br>
            <a:rPr lang="de-DE" sz="700"/>
          </a:br>
          <a:r>
            <a:rPr lang="de-DE" sz="700"/>
            <a:t>– Add targets or timelines where available.</a:t>
          </a:r>
          <a:br>
            <a:rPr lang="de-DE" sz="700"/>
          </a:br>
          <a:r>
            <a:rPr lang="de-DE" sz="700" b="1"/>
            <a:t>Goal:</a:t>
          </a:r>
          <a:r>
            <a:rPr lang="de-DE" sz="700"/>
            <a:t> Show how impacts are addressed, in line with the mitigation hierarchy (avoid – reduce – restore – compensate).</a:t>
          </a:r>
          <a:endParaRPr lang="de-DE" sz="700">
            <a:solidFill>
              <a:schemeClr val="dk1"/>
            </a:solidFill>
            <a:effectLst/>
            <a:latin typeface="+mn-lt"/>
            <a:ea typeface="+mn-ea"/>
            <a:cs typeface="+mn-cs"/>
          </a:endParaRPr>
        </a:p>
        <a:p>
          <a:endParaRPr lang="de-DE" sz="700">
            <a:effectLst/>
          </a:endParaRPr>
        </a:p>
        <a:p>
          <a:r>
            <a:rPr lang="de-DE" sz="700" b="1">
              <a:solidFill>
                <a:schemeClr val="dk1"/>
              </a:solidFill>
              <a:effectLst/>
              <a:latin typeface="+mn-lt"/>
              <a:ea typeface="+mn-ea"/>
              <a:cs typeface="+mn-cs"/>
            </a:rPr>
            <a:t>Fields:</a:t>
          </a:r>
          <a:endParaRPr lang="de-DE" sz="700">
            <a:effectLst/>
          </a:endParaRPr>
        </a:p>
        <a:p>
          <a:r>
            <a:rPr lang="de-DE" sz="700" b="1">
              <a:solidFill>
                <a:schemeClr val="dk1"/>
              </a:solidFill>
              <a:effectLst/>
              <a:latin typeface="+mn-lt"/>
              <a:ea typeface="+mn-ea"/>
              <a:cs typeface="+mn-cs"/>
            </a:rPr>
            <a:t>Action ID</a:t>
          </a:r>
          <a:r>
            <a:rPr lang="de-DE" sz="700">
              <a:solidFill>
                <a:schemeClr val="dk1"/>
              </a:solidFill>
              <a:effectLst/>
              <a:latin typeface="+mn-lt"/>
              <a:ea typeface="+mn-ea"/>
              <a:cs typeface="+mn-cs"/>
            </a:rPr>
            <a:t> → Unique identifier.</a:t>
          </a:r>
          <a:endParaRPr lang="de-DE" sz="700">
            <a:effectLst/>
          </a:endParaRPr>
        </a:p>
        <a:p>
          <a:r>
            <a:rPr lang="de-DE" sz="700" b="1">
              <a:solidFill>
                <a:schemeClr val="dk1"/>
              </a:solidFill>
              <a:effectLst/>
              <a:latin typeface="+mn-lt"/>
              <a:ea typeface="+mn-ea"/>
              <a:cs typeface="+mn-cs"/>
            </a:rPr>
            <a:t>Activity ID &amp; Site ID</a:t>
          </a:r>
          <a:r>
            <a:rPr lang="de-DE" sz="700">
              <a:solidFill>
                <a:schemeClr val="dk1"/>
              </a:solidFill>
              <a:effectLst/>
              <a:latin typeface="+mn-lt"/>
              <a:ea typeface="+mn-ea"/>
              <a:cs typeface="+mn-cs"/>
            </a:rPr>
            <a:t> → Link to the specific activity being mitigated.</a:t>
          </a:r>
          <a:endParaRPr lang="de-DE" sz="700">
            <a:effectLst/>
          </a:endParaRPr>
        </a:p>
        <a:p>
          <a:r>
            <a:rPr lang="de-DE" sz="700" b="1">
              <a:solidFill>
                <a:schemeClr val="dk1"/>
              </a:solidFill>
              <a:effectLst/>
              <a:latin typeface="+mn-lt"/>
              <a:ea typeface="+mn-ea"/>
              <a:cs typeface="+mn-cs"/>
            </a:rPr>
            <a:t>Action type</a:t>
          </a:r>
          <a:r>
            <a:rPr lang="de-DE" sz="700">
              <a:solidFill>
                <a:schemeClr val="dk1"/>
              </a:solidFill>
              <a:effectLst/>
              <a:latin typeface="+mn-lt"/>
              <a:ea typeface="+mn-ea"/>
              <a:cs typeface="+mn-cs"/>
            </a:rPr>
            <a:t> → e.g., Habitat restoration, Emission retrofit, Biosecurity protocol.</a:t>
          </a:r>
          <a:endParaRPr lang="de-DE" sz="700">
            <a:effectLst/>
          </a:endParaRPr>
        </a:p>
        <a:p>
          <a:r>
            <a:rPr lang="de-DE" sz="700" b="1">
              <a:solidFill>
                <a:schemeClr val="dk1"/>
              </a:solidFill>
              <a:effectLst/>
              <a:latin typeface="+mn-lt"/>
              <a:ea typeface="+mn-ea"/>
              <a:cs typeface="+mn-cs"/>
            </a:rPr>
            <a:t>Description</a:t>
          </a:r>
          <a:r>
            <a:rPr lang="de-DE" sz="700">
              <a:solidFill>
                <a:schemeClr val="dk1"/>
              </a:solidFill>
              <a:effectLst/>
              <a:latin typeface="+mn-lt"/>
              <a:ea typeface="+mn-ea"/>
              <a:cs typeface="+mn-cs"/>
            </a:rPr>
            <a:t> → Short explanation of the measure.</a:t>
          </a:r>
          <a:endParaRPr lang="de-DE" sz="700">
            <a:effectLst/>
          </a:endParaRPr>
        </a:p>
        <a:p>
          <a:r>
            <a:rPr lang="de-DE" sz="700" b="1">
              <a:solidFill>
                <a:schemeClr val="dk1"/>
              </a:solidFill>
              <a:effectLst/>
              <a:latin typeface="+mn-lt"/>
              <a:ea typeface="+mn-ea"/>
              <a:cs typeface="+mn-cs"/>
            </a:rPr>
            <a:t>Expected reduction (%)</a:t>
          </a:r>
          <a:r>
            <a:rPr lang="de-DE" sz="700">
              <a:solidFill>
                <a:schemeClr val="dk1"/>
              </a:solidFill>
              <a:effectLst/>
              <a:latin typeface="+mn-lt"/>
              <a:ea typeface="+mn-ea"/>
              <a:cs typeface="+mn-cs"/>
            </a:rPr>
            <a:t> → Anticipated impact reduction.</a:t>
          </a:r>
          <a:endParaRPr lang="de-DE" sz="700">
            <a:effectLst/>
          </a:endParaRPr>
        </a:p>
        <a:p>
          <a:r>
            <a:rPr lang="de-DE" sz="700" b="1">
              <a:solidFill>
                <a:schemeClr val="dk1"/>
              </a:solidFill>
              <a:effectLst/>
              <a:latin typeface="+mn-lt"/>
              <a:ea typeface="+mn-ea"/>
              <a:cs typeface="+mn-cs"/>
            </a:rPr>
            <a:t>Cost (€)</a:t>
          </a:r>
          <a:r>
            <a:rPr lang="de-DE" sz="700">
              <a:solidFill>
                <a:schemeClr val="dk1"/>
              </a:solidFill>
              <a:effectLst/>
              <a:latin typeface="+mn-lt"/>
              <a:ea typeface="+mn-ea"/>
              <a:cs typeface="+mn-cs"/>
            </a:rPr>
            <a:t> → Estimated or actual cost.</a:t>
          </a:r>
          <a:endParaRPr lang="de-DE" sz="700">
            <a:effectLst/>
          </a:endParaRPr>
        </a:p>
        <a:p>
          <a:r>
            <a:rPr lang="de-DE" sz="700" b="1">
              <a:solidFill>
                <a:schemeClr val="dk1"/>
              </a:solidFill>
              <a:effectLst/>
              <a:latin typeface="+mn-lt"/>
              <a:ea typeface="+mn-ea"/>
              <a:cs typeface="+mn-cs"/>
            </a:rPr>
            <a:t>Start / End date</a:t>
          </a:r>
          <a:r>
            <a:rPr lang="de-DE" sz="700">
              <a:solidFill>
                <a:schemeClr val="dk1"/>
              </a:solidFill>
              <a:effectLst/>
              <a:latin typeface="+mn-lt"/>
              <a:ea typeface="+mn-ea"/>
              <a:cs typeface="+mn-cs"/>
            </a:rPr>
            <a:t> → Implementation timeline.</a:t>
          </a:r>
          <a:endParaRPr lang="de-DE" sz="700">
            <a:effectLst/>
          </a:endParaRPr>
        </a:p>
        <a:p>
          <a:r>
            <a:rPr lang="de-DE" sz="700" b="1">
              <a:solidFill>
                <a:schemeClr val="dk1"/>
              </a:solidFill>
              <a:effectLst/>
              <a:latin typeface="+mn-lt"/>
              <a:ea typeface="+mn-ea"/>
              <a:cs typeface="+mn-cs"/>
            </a:rPr>
            <a:t>Status</a:t>
          </a:r>
          <a:r>
            <a:rPr lang="de-DE" sz="700">
              <a:solidFill>
                <a:schemeClr val="dk1"/>
              </a:solidFill>
              <a:effectLst/>
              <a:latin typeface="+mn-lt"/>
              <a:ea typeface="+mn-ea"/>
              <a:cs typeface="+mn-cs"/>
            </a:rPr>
            <a:t> → Planned, In progress, Completed.</a:t>
          </a:r>
          <a:endParaRPr lang="de-DE" sz="700">
            <a:effectLst/>
          </a:endParaRPr>
        </a:p>
      </xdr:txBody>
    </xdr:sp>
    <xdr:clientData/>
  </xdr:twoCellAnchor>
  <xdr:twoCellAnchor>
    <xdr:from>
      <xdr:col>0</xdr:col>
      <xdr:colOff>0</xdr:colOff>
      <xdr:row>71</xdr:row>
      <xdr:rowOff>91440</xdr:rowOff>
    </xdr:from>
    <xdr:to>
      <xdr:col>6</xdr:col>
      <xdr:colOff>38100</xdr:colOff>
      <xdr:row>80</xdr:row>
      <xdr:rowOff>167640</xdr:rowOff>
    </xdr:to>
    <xdr:sp macro="" textlink="">
      <xdr:nvSpPr>
        <xdr:cNvPr id="9" name="Textfeld 12">
          <a:extLst>
            <a:ext uri="{FF2B5EF4-FFF2-40B4-BE49-F238E27FC236}">
              <a16:creationId xmlns:a16="http://schemas.microsoft.com/office/drawing/2014/main" id="{18872BBE-5A82-429E-8949-8EB4A01B418F}"/>
            </a:ext>
          </a:extLst>
        </xdr:cNvPr>
        <xdr:cNvSpPr txBox="1"/>
      </xdr:nvSpPr>
      <xdr:spPr>
        <a:xfrm>
          <a:off x="0" y="14157960"/>
          <a:ext cx="5158740" cy="1859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u="sng">
              <a:solidFill>
                <a:schemeClr val="dk1"/>
              </a:solidFill>
              <a:effectLst/>
              <a:latin typeface="+mn-lt"/>
              <a:ea typeface="+mn-ea"/>
              <a:cs typeface="+mn-cs"/>
            </a:rPr>
            <a:t>Step 4: GRI_101_Output</a:t>
          </a:r>
        </a:p>
        <a:p>
          <a:endParaRPr lang="de-DE" sz="700">
            <a:effectLst/>
          </a:endParaRPr>
        </a:p>
        <a:p>
          <a:r>
            <a:rPr lang="de-DE" sz="700">
              <a:solidFill>
                <a:schemeClr val="dk1"/>
              </a:solidFill>
              <a:effectLst/>
              <a:latin typeface="+mn-lt"/>
              <a:ea typeface="+mn-ea"/>
              <a:cs typeface="+mn-cs"/>
            </a:rPr>
            <a:t>This module generates biodiversity-related </a:t>
          </a:r>
          <a:r>
            <a:rPr lang="de-DE" sz="700" b="1">
              <a:solidFill>
                <a:schemeClr val="dk1"/>
              </a:solidFill>
              <a:effectLst/>
              <a:latin typeface="+mn-lt"/>
              <a:ea typeface="+mn-ea"/>
              <a:cs typeface="+mn-cs"/>
            </a:rPr>
            <a:t>sustainability reporting</a:t>
          </a:r>
          <a:r>
            <a:rPr lang="de-DE" sz="700">
              <a:solidFill>
                <a:schemeClr val="dk1"/>
              </a:solidFill>
              <a:effectLst/>
              <a:latin typeface="+mn-lt"/>
              <a:ea typeface="+mn-ea"/>
              <a:cs typeface="+mn-cs"/>
            </a:rPr>
            <a:t> outputs.</a:t>
          </a:r>
        </a:p>
        <a:p>
          <a:endParaRPr lang="de-DE" sz="700">
            <a:solidFill>
              <a:schemeClr val="dk1"/>
            </a:solidFill>
            <a:effectLst/>
            <a:latin typeface="+mn-lt"/>
            <a:ea typeface="+mn-ea"/>
            <a:cs typeface="+mn-cs"/>
          </a:endParaRPr>
        </a:p>
        <a:p>
          <a:r>
            <a:rPr lang="de-DE" sz="700"/>
            <a:t>This sheet structures your inputs into the disclosure items of GRI 101 (2024).</a:t>
          </a:r>
          <a:br>
            <a:rPr lang="de-DE" sz="700"/>
          </a:br>
          <a:r>
            <a:rPr lang="de-DE" sz="700" b="1"/>
            <a:t>What to do:</a:t>
          </a:r>
          <a:br>
            <a:rPr lang="de-DE" sz="700"/>
          </a:br>
          <a:r>
            <a:rPr lang="de-DE" sz="700"/>
            <a:t>– No new input required.</a:t>
          </a:r>
          <a:br>
            <a:rPr lang="de-DE" sz="700"/>
          </a:br>
          <a:r>
            <a:rPr lang="de-DE" sz="700"/>
            <a:t>– Review and copy the results for reporting.</a:t>
          </a:r>
          <a:br>
            <a:rPr lang="de-DE" sz="700"/>
          </a:br>
          <a:r>
            <a:rPr lang="de-DE" sz="700" b="1"/>
            <a:t>Goal:</a:t>
          </a:r>
          <a:r>
            <a:rPr lang="de-DE" sz="700"/>
            <a:t> Generate ready-to-use content aligned with GRI 101 Biodiversity.</a:t>
          </a:r>
          <a:endParaRPr lang="de-DE" sz="700">
            <a:effectLst/>
          </a:endParaRPr>
        </a:p>
        <a:p>
          <a:endParaRPr lang="de-DE" sz="700">
            <a:solidFill>
              <a:schemeClr val="dk1"/>
            </a:solidFill>
            <a:effectLst/>
            <a:latin typeface="+mn-lt"/>
            <a:ea typeface="+mn-ea"/>
            <a:cs typeface="+mn-cs"/>
          </a:endParaRPr>
        </a:p>
        <a:p>
          <a:r>
            <a:rPr lang="de-DE" sz="700">
              <a:solidFill>
                <a:schemeClr val="dk1"/>
              </a:solidFill>
              <a:effectLst/>
              <a:latin typeface="+mn-lt"/>
              <a:ea typeface="+mn-ea"/>
              <a:cs typeface="+mn-cs"/>
            </a:rPr>
            <a:t>It structures the data into:</a:t>
          </a:r>
          <a:endParaRPr lang="de-DE" sz="700">
            <a:effectLst/>
          </a:endParaRPr>
        </a:p>
        <a:p>
          <a:r>
            <a:rPr lang="de-DE" sz="700">
              <a:solidFill>
                <a:schemeClr val="dk1"/>
              </a:solidFill>
              <a:effectLst/>
              <a:latin typeface="+mn-lt"/>
              <a:ea typeface="+mn-ea"/>
              <a:cs typeface="+mn-cs"/>
            </a:rPr>
            <a:t>Site and activity summaries.</a:t>
          </a:r>
          <a:endParaRPr lang="de-DE" sz="700">
            <a:effectLst/>
          </a:endParaRPr>
        </a:p>
        <a:p>
          <a:r>
            <a:rPr lang="de-DE" sz="700">
              <a:solidFill>
                <a:schemeClr val="dk1"/>
              </a:solidFill>
              <a:effectLst/>
              <a:latin typeface="+mn-lt"/>
              <a:ea typeface="+mn-ea"/>
              <a:cs typeface="+mn-cs"/>
            </a:rPr>
            <a:t>Impact categories aligned with GRI standards.</a:t>
          </a:r>
          <a:endParaRPr lang="de-DE" sz="700">
            <a:effectLst/>
          </a:endParaRPr>
        </a:p>
        <a:p>
          <a:r>
            <a:rPr lang="de-DE" sz="700">
              <a:solidFill>
                <a:schemeClr val="dk1"/>
              </a:solidFill>
              <a:effectLst/>
              <a:latin typeface="+mn-lt"/>
              <a:ea typeface="+mn-ea"/>
              <a:cs typeface="+mn-cs"/>
            </a:rPr>
            <a:t>Mitigation measures and outcomes.</a:t>
          </a:r>
          <a:endParaRPr lang="de-DE" sz="700">
            <a:effectLst/>
          </a:endParaRPr>
        </a:p>
        <a:p>
          <a:r>
            <a:rPr lang="de-DE" sz="700">
              <a:solidFill>
                <a:schemeClr val="dk1"/>
              </a:solidFill>
              <a:effectLst/>
              <a:latin typeface="+mn-lt"/>
              <a:ea typeface="+mn-ea"/>
              <a:cs typeface="+mn-cs"/>
            </a:rPr>
            <a:t>Links to Sustainable Development Goals (SDGs).</a:t>
          </a:r>
          <a:endParaRPr lang="de-DE" sz="700">
            <a:effectLst/>
          </a:endParaRPr>
        </a:p>
      </xdr:txBody>
    </xdr:sp>
    <xdr:clientData/>
  </xdr:twoCellAnchor>
  <xdr:twoCellAnchor>
    <xdr:from>
      <xdr:col>0</xdr:col>
      <xdr:colOff>0</xdr:colOff>
      <xdr:row>83</xdr:row>
      <xdr:rowOff>7620</xdr:rowOff>
    </xdr:from>
    <xdr:to>
      <xdr:col>6</xdr:col>
      <xdr:colOff>53340</xdr:colOff>
      <xdr:row>92</xdr:row>
      <xdr:rowOff>175260</xdr:rowOff>
    </xdr:to>
    <xdr:sp macro="" textlink="">
      <xdr:nvSpPr>
        <xdr:cNvPr id="12" name="Textfeld 12">
          <a:extLst>
            <a:ext uri="{FF2B5EF4-FFF2-40B4-BE49-F238E27FC236}">
              <a16:creationId xmlns:a16="http://schemas.microsoft.com/office/drawing/2014/main" id="{F075EAA8-70D7-4E09-ACCD-F4DC84FA8064}"/>
            </a:ext>
          </a:extLst>
        </xdr:cNvPr>
        <xdr:cNvSpPr txBox="1"/>
      </xdr:nvSpPr>
      <xdr:spPr>
        <a:xfrm>
          <a:off x="0" y="16451580"/>
          <a:ext cx="5173980" cy="1950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u="sng">
              <a:solidFill>
                <a:schemeClr val="dk1"/>
              </a:solidFill>
              <a:effectLst/>
              <a:latin typeface="+mn-lt"/>
              <a:ea typeface="+mn-ea"/>
              <a:cs typeface="+mn-cs"/>
            </a:rPr>
            <a:t>Step 5: Dashboard</a:t>
          </a:r>
        </a:p>
        <a:p>
          <a:endParaRPr lang="de-DE" sz="700">
            <a:effectLst/>
          </a:endParaRPr>
        </a:p>
        <a:p>
          <a:r>
            <a:rPr lang="de-DE" sz="700">
              <a:solidFill>
                <a:schemeClr val="dk1"/>
              </a:solidFill>
              <a:effectLst/>
              <a:latin typeface="+mn-lt"/>
              <a:ea typeface="+mn-ea"/>
              <a:cs typeface="+mn-cs"/>
            </a:rPr>
            <a:t>The Dashboard provides a </a:t>
          </a:r>
          <a:r>
            <a:rPr lang="de-DE" sz="700" b="1">
              <a:solidFill>
                <a:schemeClr val="dk1"/>
              </a:solidFill>
              <a:effectLst/>
              <a:latin typeface="+mn-lt"/>
              <a:ea typeface="+mn-ea"/>
              <a:cs typeface="+mn-cs"/>
            </a:rPr>
            <a:t>visual summary</a:t>
          </a:r>
          <a:r>
            <a:rPr lang="de-DE" sz="700">
              <a:solidFill>
                <a:schemeClr val="dk1"/>
              </a:solidFill>
              <a:effectLst/>
              <a:latin typeface="+mn-lt"/>
              <a:ea typeface="+mn-ea"/>
              <a:cs typeface="+mn-cs"/>
            </a:rPr>
            <a:t> of biodiversity risks and actions.</a:t>
          </a:r>
        </a:p>
        <a:p>
          <a:endParaRPr lang="de-DE" sz="700">
            <a:solidFill>
              <a:schemeClr val="dk1"/>
            </a:solidFill>
            <a:effectLst/>
            <a:latin typeface="+mn-lt"/>
            <a:ea typeface="+mn-ea"/>
            <a:cs typeface="+mn-cs"/>
          </a:endParaRPr>
        </a:p>
        <a:p>
          <a:r>
            <a:rPr lang="de-DE" sz="700"/>
            <a:t>This sheet visualizes the results in charts and summary tables.</a:t>
          </a:r>
          <a:br>
            <a:rPr lang="de-DE" sz="700"/>
          </a:br>
          <a:r>
            <a:rPr lang="de-DE" sz="700" b="1"/>
            <a:t>What to do:</a:t>
          </a:r>
          <a:br>
            <a:rPr lang="de-DE" sz="700"/>
          </a:br>
          <a:r>
            <a:rPr lang="de-DE" sz="700"/>
            <a:t>– No input required.</a:t>
          </a:r>
          <a:br>
            <a:rPr lang="de-DE" sz="700"/>
          </a:br>
          <a:r>
            <a:rPr lang="de-DE" sz="700"/>
            <a:t>– Use the Dropdowns of the "Reporting Year" and "Site ID" to filter the impacts.</a:t>
          </a:r>
          <a:br>
            <a:rPr lang="de-DE" sz="700"/>
          </a:br>
          <a:r>
            <a:rPr lang="de-DE" sz="700" b="1"/>
            <a:t>Goal:</a:t>
          </a:r>
          <a:r>
            <a:rPr lang="de-DE" sz="700"/>
            <a:t> Get a clear overview of hotspots, drivers, and measures at a glance.</a:t>
          </a:r>
          <a:endParaRPr lang="de-DE" sz="700">
            <a:effectLst/>
          </a:endParaRPr>
        </a:p>
        <a:p>
          <a:endParaRPr lang="de-DE" sz="700">
            <a:solidFill>
              <a:schemeClr val="dk1"/>
            </a:solidFill>
            <a:effectLst/>
            <a:latin typeface="+mn-lt"/>
            <a:ea typeface="+mn-ea"/>
            <a:cs typeface="+mn-cs"/>
          </a:endParaRPr>
        </a:p>
        <a:p>
          <a:r>
            <a:rPr lang="de-DE" sz="700">
              <a:solidFill>
                <a:schemeClr val="dk1"/>
              </a:solidFill>
              <a:effectLst/>
              <a:latin typeface="+mn-lt"/>
              <a:ea typeface="+mn-ea"/>
              <a:cs typeface="+mn-cs"/>
            </a:rPr>
            <a:t>Typical elements displayed:</a:t>
          </a:r>
          <a:endParaRPr lang="de-DE" sz="700">
            <a:effectLst/>
          </a:endParaRPr>
        </a:p>
        <a:p>
          <a:r>
            <a:rPr lang="de-DE" sz="700">
              <a:solidFill>
                <a:schemeClr val="dk1"/>
              </a:solidFill>
              <a:effectLst/>
              <a:latin typeface="+mn-lt"/>
              <a:ea typeface="+mn-ea"/>
              <a:cs typeface="+mn-cs"/>
            </a:rPr>
            <a:t>Number of sites and activities.</a:t>
          </a:r>
          <a:endParaRPr lang="de-DE" sz="700">
            <a:effectLst/>
          </a:endParaRPr>
        </a:p>
        <a:p>
          <a:r>
            <a:rPr lang="de-DE" sz="700">
              <a:solidFill>
                <a:schemeClr val="dk1"/>
              </a:solidFill>
              <a:effectLst/>
              <a:latin typeface="+mn-lt"/>
              <a:ea typeface="+mn-ea"/>
              <a:cs typeface="+mn-cs"/>
            </a:rPr>
            <a:t>Breakdown of pressures by category (pollution, land-use change, etc.).</a:t>
          </a:r>
          <a:endParaRPr lang="de-DE" sz="700">
            <a:effectLst/>
          </a:endParaRPr>
        </a:p>
        <a:p>
          <a:r>
            <a:rPr lang="de-DE" sz="700">
              <a:solidFill>
                <a:schemeClr val="dk1"/>
              </a:solidFill>
              <a:effectLst/>
              <a:latin typeface="+mn-lt"/>
              <a:ea typeface="+mn-ea"/>
              <a:cs typeface="+mn-cs"/>
            </a:rPr>
            <a:t>Map of biodiversity hotspots (sensitive + high pressure sites).</a:t>
          </a:r>
          <a:endParaRPr lang="de-DE" sz="700">
            <a:effectLst/>
          </a:endParaRPr>
        </a:p>
        <a:p>
          <a:r>
            <a:rPr lang="de-DE" sz="700">
              <a:solidFill>
                <a:schemeClr val="dk1"/>
              </a:solidFill>
              <a:effectLst/>
              <a:latin typeface="+mn-lt"/>
              <a:ea typeface="+mn-ea"/>
              <a:cs typeface="+mn-cs"/>
            </a:rPr>
            <a:t>Actions implemented by type (avoidance, mitigation, restoration).</a:t>
          </a:r>
          <a:endParaRPr lang="de-DE" sz="700">
            <a:effectLst/>
          </a:endParaRPr>
        </a:p>
        <a:p>
          <a:r>
            <a:rPr lang="de-DE" sz="700">
              <a:solidFill>
                <a:schemeClr val="dk1"/>
              </a:solidFill>
              <a:effectLst/>
              <a:latin typeface="+mn-lt"/>
              <a:ea typeface="+mn-ea"/>
              <a:cs typeface="+mn-cs"/>
            </a:rPr>
            <a:t>This is primarily </a:t>
          </a:r>
          <a:r>
            <a:rPr lang="de-DE" sz="700" b="1">
              <a:solidFill>
                <a:schemeClr val="dk1"/>
              </a:solidFill>
              <a:effectLst/>
              <a:latin typeface="+mn-lt"/>
              <a:ea typeface="+mn-ea"/>
              <a:cs typeface="+mn-cs"/>
            </a:rPr>
            <a:t>for monitoring and internal decision-making</a:t>
          </a:r>
          <a:r>
            <a:rPr lang="de-DE" sz="700">
              <a:solidFill>
                <a:schemeClr val="dk1"/>
              </a:solidFill>
              <a:effectLst/>
              <a:latin typeface="+mn-lt"/>
              <a:ea typeface="+mn-ea"/>
              <a:cs typeface="+mn-cs"/>
            </a:rPr>
            <a:t>.</a:t>
          </a:r>
          <a:endParaRPr lang="de-DE" sz="700">
            <a:effectLst/>
          </a:endParaRPr>
        </a:p>
      </xdr:txBody>
    </xdr:sp>
    <xdr:clientData/>
  </xdr:twoCellAnchor>
  <xdr:twoCellAnchor>
    <xdr:from>
      <xdr:col>7</xdr:col>
      <xdr:colOff>0</xdr:colOff>
      <xdr:row>1</xdr:row>
      <xdr:rowOff>0</xdr:rowOff>
    </xdr:from>
    <xdr:to>
      <xdr:col>13</xdr:col>
      <xdr:colOff>7620</xdr:colOff>
      <xdr:row>68</xdr:row>
      <xdr:rowOff>182880</xdr:rowOff>
    </xdr:to>
    <xdr:sp macro="" textlink="">
      <xdr:nvSpPr>
        <xdr:cNvPr id="11" name="Textfeld 12">
          <a:extLst>
            <a:ext uri="{FF2B5EF4-FFF2-40B4-BE49-F238E27FC236}">
              <a16:creationId xmlns:a16="http://schemas.microsoft.com/office/drawing/2014/main" id="{AF89260E-A94B-4A69-B76D-0FD02B1240B2}"/>
            </a:ext>
          </a:extLst>
        </xdr:cNvPr>
        <xdr:cNvSpPr txBox="1"/>
      </xdr:nvSpPr>
      <xdr:spPr>
        <a:xfrm>
          <a:off x="5974080" y="198120"/>
          <a:ext cx="5128260" cy="11673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Additional Information</a:t>
          </a:r>
        </a:p>
        <a:p>
          <a:endParaRPr lang="de-DE" sz="700" b="1"/>
        </a:p>
        <a:p>
          <a:r>
            <a:rPr lang="de-DE" sz="700" b="1"/>
            <a:t>A. Project Organisation &amp; Responsibilities</a:t>
          </a:r>
        </a:p>
        <a:p>
          <a:endParaRPr lang="de-DE" sz="700" b="1"/>
        </a:p>
        <a:p>
          <a:r>
            <a:rPr lang="de-DE" sz="700"/>
            <a:t>The following guidance outlines how to structure roles, responsibilities, and communication when applying the Biodiversity Impact Tool. These are flexible suggestions—depending on your organization’s size, scope, and context, not all may be necessary.</a:t>
          </a:r>
        </a:p>
        <a:p>
          <a:endParaRPr lang="de-DE" sz="700" b="1"/>
        </a:p>
        <a:p>
          <a:r>
            <a:rPr lang="de-DE" sz="700" b="1"/>
            <a:t>General:</a:t>
          </a:r>
          <a:endParaRPr lang="de-DE" sz="700"/>
        </a:p>
        <a:p>
          <a:r>
            <a:rPr lang="de-DE" sz="700"/>
            <a:t>Agree on biodiversity and data quality standards at the start (e.g., align with GRI 304, TNFD, CSRD).</a:t>
          </a:r>
        </a:p>
        <a:p>
          <a:r>
            <a:rPr lang="de-DE" sz="700"/>
            <a:t>Define decision-making processes for impact evaluation and reporting.</a:t>
          </a:r>
        </a:p>
        <a:p>
          <a:r>
            <a:rPr lang="de-DE" sz="700"/>
            <a:t>Assign clear responsibilities for each part of the analysis (site data, activity logging, factor validation, impact assessment, actions, reporting).</a:t>
          </a:r>
        </a:p>
        <a:p>
          <a:r>
            <a:rPr lang="de-DE" sz="700"/>
            <a:t>Ensure required capacities are available (ecological expertise, time, budget, GIS/data support).</a:t>
          </a:r>
        </a:p>
        <a:p>
          <a:r>
            <a:rPr lang="de-DE" sz="700"/>
            <a:t>Build capacity of team members through biodiversity training (e.g., ecosystem services, impact evaluation methods).</a:t>
          </a:r>
        </a:p>
        <a:p>
          <a:endParaRPr lang="de-DE" sz="700" b="1"/>
        </a:p>
        <a:p>
          <a:r>
            <a:rPr lang="de-DE" sz="700" b="1"/>
            <a:t>Responsibilities:</a:t>
          </a:r>
          <a:endParaRPr lang="de-DE" sz="700"/>
        </a:p>
        <a:p>
          <a:r>
            <a:rPr lang="de-DE" sz="700"/>
            <a:t>Define roles clearly (e.g., biodiversity lead, data collection team, ecological expert panel, reporting officer).</a:t>
          </a:r>
        </a:p>
        <a:p>
          <a:r>
            <a:rPr lang="de-DE" sz="700"/>
            <a:t>Establish transparent decision-making processes (who validates ecological sensitivities, who signs off impact ratings).</a:t>
          </a:r>
        </a:p>
        <a:p>
          <a:r>
            <a:rPr lang="de-DE" sz="700"/>
            <a:t>Possible structures:</a:t>
          </a:r>
        </a:p>
        <a:p>
          <a:pPr lvl="1"/>
          <a:r>
            <a:rPr lang="de-DE" sz="700" b="1"/>
            <a:t>Steering Committee</a:t>
          </a:r>
          <a:r>
            <a:rPr lang="de-DE" sz="700"/>
            <a:t> (decision-making role, e.g., senior management + environment leads)</a:t>
          </a:r>
        </a:p>
        <a:p>
          <a:pPr lvl="1"/>
          <a:r>
            <a:rPr lang="de-DE" sz="700" b="1"/>
            <a:t>Advisory Group</a:t>
          </a:r>
          <a:r>
            <a:rPr lang="de-DE" sz="700"/>
            <a:t> (scientific/ecological experts, NGO advisors, community representatives)</a:t>
          </a:r>
        </a:p>
        <a:p>
          <a:pPr lvl="1"/>
          <a:r>
            <a:rPr lang="de-DE" sz="700" b="1"/>
            <a:t>Project team</a:t>
          </a:r>
          <a:r>
            <a:rPr lang="de-DE" sz="700"/>
            <a:t> (day-to-day users of the tool)</a:t>
          </a:r>
        </a:p>
        <a:p>
          <a:pPr lvl="1"/>
          <a:r>
            <a:rPr lang="de-DE" sz="700" b="1"/>
            <a:t>External consultants</a:t>
          </a:r>
          <a:r>
            <a:rPr lang="de-DE" sz="700"/>
            <a:t> (ecological studies, GIS, field surveys)</a:t>
          </a:r>
        </a:p>
        <a:p>
          <a:endParaRPr lang="de-DE" sz="700" b="1"/>
        </a:p>
        <a:p>
          <a:r>
            <a:rPr lang="de-DE" sz="700" b="1"/>
            <a:t>Information &amp; Communication:</a:t>
          </a:r>
          <a:endParaRPr lang="de-DE" sz="700"/>
        </a:p>
        <a:p>
          <a:r>
            <a:rPr lang="de-DE" sz="700"/>
            <a:t>Communicate biodiversity goals, risks, and progress regularly to stakeholders (e.g., biodiversity briefings, sustainability reports, community updates).</a:t>
          </a:r>
        </a:p>
        <a:p>
          <a:r>
            <a:rPr lang="de-DE" sz="700"/>
            <a:t>Define internal and external communication channels (reporting templates, dashboards, stakeholder workshops).</a:t>
          </a:r>
        </a:p>
        <a:p>
          <a:r>
            <a:rPr lang="de-DE" sz="700"/>
            <a:t>Assign a </a:t>
          </a:r>
          <a:r>
            <a:rPr lang="de-DE" sz="700" b="1"/>
            <a:t>communication lead</a:t>
          </a:r>
          <a:r>
            <a:rPr lang="de-DE" sz="700"/>
            <a:t> to coordinate information flows.</a:t>
          </a:r>
        </a:p>
        <a:p>
          <a:r>
            <a:rPr lang="de-DE" sz="700"/>
            <a:t>Ensure transparency in biodiversity goals, decisions, and progress.</a:t>
          </a:r>
        </a:p>
        <a:p>
          <a:endParaRPr lang="de-DE" sz="700" b="1"/>
        </a:p>
        <a:p>
          <a:r>
            <a:rPr lang="de-DE" sz="700" b="1"/>
            <a:t>Documentation:</a:t>
          </a:r>
          <a:endParaRPr lang="de-DE" sz="700"/>
        </a:p>
        <a:p>
          <a:r>
            <a:rPr lang="de-DE" sz="700"/>
            <a:t>Document all site data, biodiversity surveys, and mitigation actions systematically.</a:t>
          </a:r>
        </a:p>
        <a:p>
          <a:r>
            <a:rPr lang="de-DE" sz="700"/>
            <a:t>Use consistent formats for ecological data (species lists, water monitoring, impact scores).</a:t>
          </a:r>
        </a:p>
        <a:p>
          <a:r>
            <a:rPr lang="de-DE" sz="700"/>
            <a:t>Monitor whether biodiversity measures are being implemented as planned.</a:t>
          </a:r>
        </a:p>
        <a:p>
          <a:r>
            <a:rPr lang="de-DE" sz="700"/>
            <a:t>Keep records to support accountability and future audits.</a:t>
          </a:r>
        </a:p>
        <a:p>
          <a:endParaRPr lang="de-DE" sz="700" b="1"/>
        </a:p>
        <a:p>
          <a:endParaRPr lang="de-DE" sz="700" b="1"/>
        </a:p>
        <a:p>
          <a:r>
            <a:rPr lang="de-DE" sz="700" b="1"/>
            <a:t>B. Data Collection</a:t>
          </a:r>
        </a:p>
        <a:p>
          <a:endParaRPr lang="de-DE" sz="700" b="1"/>
        </a:p>
        <a:p>
          <a:r>
            <a:rPr lang="de-DE" sz="700"/>
            <a:t>Robust biodiversity impact analysis requires reliable and context-specific ecological data.</a:t>
          </a:r>
        </a:p>
        <a:p>
          <a:endParaRPr lang="de-DE" sz="700" b="1"/>
        </a:p>
        <a:p>
          <a:r>
            <a:rPr lang="de-DE" sz="700" b="1"/>
            <a:t>Data collection &amp; compilation tools:</a:t>
          </a:r>
          <a:endParaRPr lang="de-DE" sz="700"/>
        </a:p>
        <a:p>
          <a:r>
            <a:rPr lang="de-DE" sz="700"/>
            <a:t>Excel (base tool structure)</a:t>
          </a:r>
        </a:p>
        <a:p>
          <a:r>
            <a:rPr lang="de-DE" sz="700"/>
            <a:t>GIS platforms (ArcGIS, QGIS) for mapping sites and protected areas</a:t>
          </a:r>
        </a:p>
        <a:p>
          <a:r>
            <a:rPr lang="de-DE" sz="700"/>
            <a:t>Mobile data collection apps (e.g., KoboToolbox, iNaturalist for citizen science inputs)</a:t>
          </a:r>
        </a:p>
        <a:p>
          <a:r>
            <a:rPr lang="de-DE" sz="700"/>
            <a:t>Survey platforms for stakeholder feedback (LimeSurvey, Google Forms)</a:t>
          </a:r>
        </a:p>
        <a:p>
          <a:r>
            <a:rPr lang="de-DE" sz="700"/>
            <a:t>Biodiversity databases (e.g., IBAT, GBIF)</a:t>
          </a:r>
        </a:p>
        <a:p>
          <a:r>
            <a:rPr lang="de-DE" sz="700" b="1"/>
            <a:t>Finding data – examples of useful sources:</a:t>
          </a:r>
          <a:endParaRPr lang="de-DE" sz="700"/>
        </a:p>
        <a:p>
          <a:r>
            <a:rPr lang="de-DE" sz="700" b="1"/>
            <a:t>Site surveys</a:t>
          </a:r>
          <a:r>
            <a:rPr lang="de-DE" sz="700"/>
            <a:t>: field studies on habitats, species presence, water quality.</a:t>
          </a:r>
        </a:p>
        <a:p>
          <a:r>
            <a:rPr lang="de-DE" sz="700" b="1"/>
            <a:t>Baseline ecological studies</a:t>
          </a:r>
          <a:r>
            <a:rPr lang="de-DE" sz="700"/>
            <a:t>: initial biodiversity assessments for each site.</a:t>
          </a:r>
        </a:p>
        <a:p>
          <a:r>
            <a:rPr lang="de-DE" sz="700" b="1"/>
            <a:t>Environmental impact assessments (EIAs)</a:t>
          </a:r>
          <a:r>
            <a:rPr lang="de-DE" sz="700"/>
            <a:t>: previous studies on project sites.</a:t>
          </a:r>
        </a:p>
        <a:p>
          <a:r>
            <a:rPr lang="de-DE" sz="700" b="1"/>
            <a:t>Monitoring reports</a:t>
          </a:r>
          <a:r>
            <a:rPr lang="de-DE" sz="700"/>
            <a:t>: regular water, air, or biodiversity monitoring.</a:t>
          </a:r>
        </a:p>
        <a:p>
          <a:r>
            <a:rPr lang="de-DE" sz="700" b="1"/>
            <a:t>Protected area datasets</a:t>
          </a:r>
          <a:r>
            <a:rPr lang="de-DE" sz="700"/>
            <a:t>: WDPA (World Database on Protected Areas), Natura 2000, Ramsar Sites.</a:t>
          </a:r>
        </a:p>
        <a:p>
          <a:r>
            <a:rPr lang="de-DE" sz="700" b="1"/>
            <a:t>Species databases</a:t>
          </a:r>
          <a:r>
            <a:rPr lang="de-DE" sz="700"/>
            <a:t>: IUCN Red List, CITES.</a:t>
          </a:r>
        </a:p>
        <a:p>
          <a:r>
            <a:rPr lang="de-DE" sz="700" b="1"/>
            <a:t>Community and NGO reports</a:t>
          </a:r>
          <a:r>
            <a:rPr lang="de-DE" sz="700"/>
            <a:t>: local biodiversity observations, conflict areas.</a:t>
          </a:r>
        </a:p>
        <a:p>
          <a:r>
            <a:rPr lang="de-DE" sz="700" b="1"/>
            <a:t>Scientific literature</a:t>
          </a:r>
          <a:r>
            <a:rPr lang="de-DE" sz="700"/>
            <a:t>: published research on local ecosystems.</a:t>
          </a:r>
        </a:p>
        <a:p>
          <a:endParaRPr lang="de-DE" sz="700" b="1"/>
        </a:p>
        <a:p>
          <a:r>
            <a:rPr lang="de-DE" sz="700" b="1"/>
            <a:t>Databases:</a:t>
          </a:r>
          <a:endParaRPr lang="de-DE" sz="700"/>
        </a:p>
        <a:p>
          <a:r>
            <a:rPr lang="de-DE" sz="700" b="1"/>
            <a:t>Global:</a:t>
          </a:r>
          <a:endParaRPr lang="de-DE" sz="700"/>
        </a:p>
        <a:p>
          <a:pPr lvl="1"/>
          <a:r>
            <a:rPr lang="de-DE" sz="700"/>
            <a:t>IUCN Red List: https://www.iucnredlist.org</a:t>
          </a:r>
        </a:p>
        <a:p>
          <a:pPr lvl="1"/>
          <a:r>
            <a:rPr lang="de-DE" sz="700"/>
            <a:t>IBAT for Business: https://www.ibat-alliance.org</a:t>
          </a:r>
        </a:p>
        <a:p>
          <a:pPr lvl="1"/>
          <a:r>
            <a:rPr lang="de-DE" sz="700"/>
            <a:t>GBIF – Global Biodiversity Information Facility: https://www.gbif.org</a:t>
          </a:r>
        </a:p>
        <a:p>
          <a:r>
            <a:rPr lang="de-DE" sz="700" b="1"/>
            <a:t>Regional/National:</a:t>
          </a:r>
          <a:endParaRPr lang="de-DE" sz="700"/>
        </a:p>
        <a:p>
          <a:r>
            <a:rPr lang="de-DE" sz="700"/>
            <a:t>Natura 2000 viewer (Europe): https://natura2000.eea.europa.eu/</a:t>
          </a:r>
        </a:p>
        <a:p>
          <a:r>
            <a:rPr lang="de-DE" sz="700" b="1"/>
            <a:t>Climate &amp; environment data:</a:t>
          </a:r>
          <a:endParaRPr lang="de-DE" sz="700"/>
        </a:p>
        <a:p>
          <a:pPr lvl="1"/>
          <a:r>
            <a:rPr lang="de-DE" sz="700"/>
            <a:t>WorldClim, IPCC datasets for climate pressures.</a:t>
          </a:r>
        </a:p>
        <a:p>
          <a:pPr lvl="1"/>
          <a:endParaRPr lang="de-DE" sz="700"/>
        </a:p>
        <a:p>
          <a:endParaRPr lang="de-DE" sz="700" b="1"/>
        </a:p>
        <a:p>
          <a:r>
            <a:rPr lang="de-DE" sz="700" b="1"/>
            <a:t>C. Further Possible Steps</a:t>
          </a:r>
        </a:p>
        <a:p>
          <a:endParaRPr lang="de-DE" sz="700" b="1"/>
        </a:p>
        <a:p>
          <a:r>
            <a:rPr lang="de-DE" sz="700" b="1"/>
            <a:t>Reporting</a:t>
          </a:r>
          <a:endParaRPr lang="de-DE" sz="700"/>
        </a:p>
        <a:p>
          <a:endParaRPr lang="de-DE" sz="700"/>
        </a:p>
        <a:p>
          <a:r>
            <a:rPr lang="de-DE" sz="700"/>
            <a:t>Align biodiversity results with recognized frameworks for comparability and credibility:</a:t>
          </a:r>
        </a:p>
        <a:p>
          <a:r>
            <a:rPr lang="de-DE" sz="700" b="1"/>
            <a:t>GRI 304 (Biodiversity)</a:t>
          </a:r>
          <a:endParaRPr lang="de-DE" sz="700"/>
        </a:p>
        <a:p>
          <a:r>
            <a:rPr lang="de-DE" sz="700" b="1"/>
            <a:t>TNFD (Taskforce on Nature-related Financial Disclosures)</a:t>
          </a:r>
          <a:endParaRPr lang="de-DE" sz="700"/>
        </a:p>
        <a:p>
          <a:r>
            <a:rPr lang="de-DE" sz="700" b="1"/>
            <a:t>CSRD (EU Corporate Sustainability Reporting Directive)</a:t>
          </a:r>
          <a:endParaRPr lang="de-DE" sz="700"/>
        </a:p>
        <a:p>
          <a:r>
            <a:rPr lang="de-DE" sz="700" b="1"/>
            <a:t>SDG Compass (SDG 14: Life below water, SDG 15: Life on land)</a:t>
          </a:r>
          <a:endParaRPr lang="de-DE" sz="700"/>
        </a:p>
        <a:p>
          <a:r>
            <a:rPr lang="de-DE" sz="700" b="1"/>
            <a:t>IFC Performance Standard 6</a:t>
          </a:r>
          <a:r>
            <a:rPr lang="de-DE" sz="700"/>
            <a:t> (Biodiversity conservation &amp; sustainable management of living natural resources).</a:t>
          </a:r>
        </a:p>
        <a:p>
          <a:r>
            <a:rPr lang="de-DE" sz="700" b="1"/>
            <a:t>Impact investment &amp; finance:</a:t>
          </a:r>
          <a:br>
            <a:rPr lang="de-DE" sz="700"/>
          </a:br>
          <a:r>
            <a:rPr lang="de-DE" sz="700"/>
            <a:t>Biodiversity data can be used to communicate performance to impact investors or sustainability-linked finance programs. Relevant tools:</a:t>
          </a:r>
        </a:p>
        <a:p>
          <a:r>
            <a:rPr lang="de-DE" sz="700" b="1"/>
            <a:t>IRIS+ (GIIN)</a:t>
          </a:r>
          <a:r>
            <a:rPr lang="de-DE" sz="700"/>
            <a:t> – standardized environmental &amp; biodiversity metrics: </a:t>
          </a:r>
          <a:r>
            <a:rPr lang="de-DE" sz="700">
              <a:hlinkClick xmlns:r="http://schemas.openxmlformats.org/officeDocument/2006/relationships" r:id=""/>
            </a:rPr>
            <a:t>https://iris.thegiin.org/</a:t>
          </a:r>
          <a:endParaRPr lang="de-DE" sz="700"/>
        </a:p>
        <a:p>
          <a:r>
            <a:rPr lang="de-DE" sz="700" b="1"/>
            <a:t>Natural Capital Protocol</a:t>
          </a:r>
          <a:r>
            <a:rPr lang="de-DE" sz="700"/>
            <a:t> – valuation of biodiversity and ecosystem services: https://naturalcapitalcoalition.org/</a:t>
          </a:r>
        </a:p>
        <a:p>
          <a:r>
            <a:rPr lang="de-DE" sz="700" b="1"/>
            <a:t>Communication</a:t>
          </a:r>
          <a:br>
            <a:rPr lang="de-DE" sz="700"/>
          </a:br>
          <a:r>
            <a:rPr lang="de-DE" sz="700"/>
            <a:t>Effective communication ensures biodiversity results are understood and acted upon:</a:t>
          </a:r>
        </a:p>
        <a:p>
          <a:r>
            <a:rPr lang="de-DE" sz="700"/>
            <a:t>Tailor biodiversity reports to the audience (scientists, management, local communities).</a:t>
          </a:r>
        </a:p>
        <a:p>
          <a:r>
            <a:rPr lang="de-DE" sz="700"/>
            <a:t>Use diverse formats (dashboards, infographics, maps, videos, case studies).</a:t>
          </a:r>
        </a:p>
        <a:p>
          <a:r>
            <a:rPr lang="de-DE" sz="700"/>
            <a:t>Promote stakeholder involvement with feedback loops and workshops.</a:t>
          </a:r>
        </a:p>
        <a:p>
          <a:r>
            <a:rPr lang="de-DE" sz="700"/>
            <a:t>Highlight biodiversity success stories (e.g., restored hectares, species protected).</a:t>
          </a:r>
        </a:p>
        <a:p>
          <a:endParaRPr lang="de-DE" sz="700"/>
        </a:p>
        <a:p>
          <a:endParaRPr lang="de-DE" sz="700" b="1"/>
        </a:p>
        <a:p>
          <a:r>
            <a:rPr lang="de-DE" sz="700" b="1"/>
            <a:t>D. Further Information</a:t>
          </a:r>
        </a:p>
        <a:p>
          <a:endParaRPr lang="de-DE" sz="700" b="1"/>
        </a:p>
        <a:p>
          <a:r>
            <a:rPr lang="de-DE" sz="700" b="1"/>
            <a:t>Practical tips &amp; templates:</a:t>
          </a:r>
          <a:endParaRPr lang="de-DE" sz="700"/>
        </a:p>
        <a:p>
          <a:r>
            <a:rPr lang="de-DE" sz="700"/>
            <a:t>Use </a:t>
          </a:r>
          <a:r>
            <a:rPr lang="de-DE" sz="700" b="1"/>
            <a:t>species monitoring templates</a:t>
          </a:r>
          <a:r>
            <a:rPr lang="de-DE" sz="700"/>
            <a:t> (transects, habitat condition sheets).</a:t>
          </a:r>
        </a:p>
        <a:p>
          <a:r>
            <a:rPr lang="de-DE" sz="700"/>
            <a:t>Develop </a:t>
          </a:r>
          <a:r>
            <a:rPr lang="de-DE" sz="700" b="1"/>
            <a:t>action plan templates</a:t>
          </a:r>
          <a:r>
            <a:rPr lang="de-DE" sz="700"/>
            <a:t> for restoration/offsetting projects.</a:t>
          </a:r>
        </a:p>
        <a:p>
          <a:r>
            <a:rPr lang="de-DE" sz="700"/>
            <a:t>Use </a:t>
          </a:r>
          <a:r>
            <a:rPr lang="de-DE" sz="700" b="1"/>
            <a:t>reporting checklists</a:t>
          </a:r>
          <a:r>
            <a:rPr lang="de-DE" sz="700"/>
            <a:t> aligned with GRI/TNFD.</a:t>
          </a:r>
        </a:p>
        <a:p>
          <a:r>
            <a:rPr lang="de-DE" sz="700" b="1"/>
            <a:t>Additional guidelines &amp; frameworks:</a:t>
          </a:r>
          <a:endParaRPr lang="de-DE" sz="700"/>
        </a:p>
        <a:p>
          <a:r>
            <a:rPr lang="de-DE" sz="700" b="1"/>
            <a:t>CBD – Convention on Biological Diversity</a:t>
          </a:r>
          <a:r>
            <a:rPr lang="de-DE" sz="700"/>
            <a:t>: https://www.cbd.int/</a:t>
          </a:r>
        </a:p>
        <a:p>
          <a:r>
            <a:rPr lang="de-DE" sz="700" b="1"/>
            <a:t>IPBES – Intergovernmental Science-Policy Platform on Biodiversity</a:t>
          </a:r>
          <a:r>
            <a:rPr lang="de-DE" sz="700"/>
            <a:t>: https://ipbes.net/</a:t>
          </a:r>
        </a:p>
        <a:p>
          <a:r>
            <a:rPr lang="de-DE" sz="700" b="1"/>
            <a:t>IFC Performance Standard 6</a:t>
          </a:r>
          <a:r>
            <a:rPr lang="de-DE" sz="700"/>
            <a:t>: </a:t>
          </a:r>
          <a:r>
            <a:rPr lang="de-DE" sz="700">
              <a:hlinkClick xmlns:r="http://schemas.openxmlformats.org/officeDocument/2006/relationships" r:id=""/>
            </a:rPr>
            <a:t>https://www.ifc.org</a:t>
          </a:r>
          <a:endParaRPr lang="de-DE" sz="700"/>
        </a:p>
        <a:p>
          <a:r>
            <a:rPr lang="de-DE" sz="700" b="1"/>
            <a:t>Equator Principles</a:t>
          </a:r>
          <a:r>
            <a:rPr lang="de-DE" sz="700"/>
            <a:t>: </a:t>
          </a:r>
          <a:r>
            <a:rPr lang="de-DE" sz="700">
              <a:hlinkClick xmlns:r="http://schemas.openxmlformats.org/officeDocument/2006/relationships" r:id=""/>
            </a:rPr>
            <a:t>https://equator-principles.com/</a:t>
          </a:r>
          <a:endParaRPr lang="de-DE" sz="700"/>
        </a:p>
        <a:p>
          <a:r>
            <a:rPr lang="de-DE" sz="700" b="1"/>
            <a:t>OECD Guidelines for Multinational Enterprises</a:t>
          </a:r>
          <a:r>
            <a:rPr lang="de-DE" sz="700"/>
            <a:t> (environmental chapter).</a:t>
          </a:r>
        </a:p>
        <a:p>
          <a:endParaRPr lang="de-DE"/>
        </a:p>
        <a:p>
          <a:pPr lvl="1"/>
          <a:endParaRPr lang="de-DE"/>
        </a:p>
        <a:p>
          <a:pPr marL="0" marR="0" lvl="0" indent="0" defTabSz="914400" eaLnBrk="1" fontAlgn="auto" latinLnBrk="0" hangingPunct="1">
            <a:lnSpc>
              <a:spcPct val="100000"/>
            </a:lnSpc>
            <a:spcBef>
              <a:spcPts val="0"/>
            </a:spcBef>
            <a:spcAft>
              <a:spcPts val="0"/>
            </a:spcAft>
            <a:buClrTx/>
            <a:buSzTx/>
            <a:buFontTx/>
            <a:buNone/>
            <a:tabLst/>
            <a:defRPr/>
          </a:pPr>
          <a:endParaRPr lang="de-DE" sz="1100" b="0" u="none" baseline="0"/>
        </a:p>
      </xdr:txBody>
    </xdr:sp>
    <xdr:clientData/>
  </xdr:twoCellAnchor>
  <xdr:twoCellAnchor>
    <xdr:from>
      <xdr:col>0</xdr:col>
      <xdr:colOff>0</xdr:colOff>
      <xdr:row>17</xdr:row>
      <xdr:rowOff>152400</xdr:rowOff>
    </xdr:from>
    <xdr:to>
      <xdr:col>6</xdr:col>
      <xdr:colOff>7620</xdr:colOff>
      <xdr:row>23</xdr:row>
      <xdr:rowOff>0</xdr:rowOff>
    </xdr:to>
    <xdr:sp macro="" textlink="">
      <xdr:nvSpPr>
        <xdr:cNvPr id="13" name="Textfeld 12">
          <a:extLst>
            <a:ext uri="{FF2B5EF4-FFF2-40B4-BE49-F238E27FC236}">
              <a16:creationId xmlns:a16="http://schemas.microsoft.com/office/drawing/2014/main" id="{E4E2D324-58A6-4816-955C-9BAB418BD4E4}"/>
            </a:ext>
          </a:extLst>
        </xdr:cNvPr>
        <xdr:cNvSpPr txBox="1"/>
      </xdr:nvSpPr>
      <xdr:spPr>
        <a:xfrm>
          <a:off x="0" y="3520440"/>
          <a:ext cx="5128260" cy="1036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Important Information</a:t>
          </a:r>
        </a:p>
        <a:p>
          <a:endParaRPr lang="de-DE" sz="1100" b="1" baseline="0"/>
        </a:p>
        <a:p>
          <a:r>
            <a:rPr lang="de-DE" sz="700" b="0" baseline="0"/>
            <a:t>The worksheets “Lists”, “Factors”, and “Impact” are not intended for manual editing or data entry.</a:t>
          </a:r>
          <a:br>
            <a:rPr lang="de-DE" sz="700" b="0" baseline="0"/>
          </a:br>
          <a:r>
            <a:rPr lang="de-DE" sz="700" b="0" baseline="0"/>
            <a:t>These tables serve exclusively for data processing and internal calculations within the tool.</a:t>
          </a:r>
        </a:p>
        <a:p>
          <a:r>
            <a:rPr lang="de-DE" sz="700" b="0" baseline="0"/>
            <a:t>Any changes or direct inputs in these worksheets may disrupt the automated functions and lead to incorrect results.</a:t>
          </a:r>
          <a:br>
            <a:rPr lang="de-DE" sz="700" b="0" baseline="0"/>
          </a:br>
          <a:r>
            <a:rPr lang="de-DE" sz="700" b="0" baseline="0"/>
            <a:t>For entering or adjusting data, please use only the designated input sheets provided for user interaction.</a:t>
          </a:r>
        </a:p>
        <a:p>
          <a:endParaRPr lang="de-DE" sz="1100" baseline="0"/>
        </a:p>
        <a:p>
          <a:pPr marL="0" marR="0" lvl="0" indent="0" defTabSz="914400" eaLnBrk="1" fontAlgn="auto" latinLnBrk="0" hangingPunct="1">
            <a:lnSpc>
              <a:spcPct val="100000"/>
            </a:lnSpc>
            <a:spcBef>
              <a:spcPts val="0"/>
            </a:spcBef>
            <a:spcAft>
              <a:spcPts val="0"/>
            </a:spcAft>
            <a:buClrTx/>
            <a:buSzTx/>
            <a:buFontTx/>
            <a:buNone/>
            <a:tabLst/>
            <a:defRPr/>
          </a:pPr>
          <a:endParaRPr lang="de-DE" sz="1100" b="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7620</xdr:rowOff>
    </xdr:from>
    <xdr:to>
      <xdr:col>9</xdr:col>
      <xdr:colOff>15240</xdr:colOff>
      <xdr:row>20</xdr:row>
      <xdr:rowOff>129540</xdr:rowOff>
    </xdr:to>
    <xdr:sp macro="" textlink="">
      <xdr:nvSpPr>
        <xdr:cNvPr id="2" name="Textfeld 1">
          <a:extLst>
            <a:ext uri="{FF2B5EF4-FFF2-40B4-BE49-F238E27FC236}">
              <a16:creationId xmlns:a16="http://schemas.microsoft.com/office/drawing/2014/main" id="{12D504BE-C21B-47D6-B421-EC6D14D323FA}"/>
            </a:ext>
          </a:extLst>
        </xdr:cNvPr>
        <xdr:cNvSpPr txBox="1"/>
      </xdr:nvSpPr>
      <xdr:spPr>
        <a:xfrm>
          <a:off x="0" y="502920"/>
          <a:ext cx="11422380" cy="38862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t>Step 1: Sites</a:t>
          </a:r>
        </a:p>
        <a:p>
          <a:r>
            <a:rPr lang="de-DE" sz="1000"/>
            <a:t>The first step of the Biodiversity Impact Tool is to create a clear and comprehensive </a:t>
          </a:r>
          <a:r>
            <a:rPr lang="de-DE" sz="1000" b="1"/>
            <a:t>site profile</a:t>
          </a:r>
          <a:r>
            <a:rPr lang="de-DE" sz="1000"/>
            <a:t>. This serves as the ecological foundation for all subsequent steps and ensures that each site’s unique biodiversity context is properly reflected in the analysis.</a:t>
          </a:r>
        </a:p>
        <a:p>
          <a:endParaRPr lang="de-DE" sz="1000"/>
        </a:p>
        <a:p>
          <a:r>
            <a:rPr lang="de-DE" sz="1000"/>
            <a:t>Add all relevant company sites (e.g. offices, plants, branches).</a:t>
          </a:r>
          <a:br>
            <a:rPr lang="de-DE" sz="1000"/>
          </a:br>
          <a:r>
            <a:rPr lang="de-DE" sz="1000" b="1"/>
            <a:t>What to do:</a:t>
          </a:r>
          <a:br>
            <a:rPr lang="de-DE" sz="1000"/>
          </a:br>
          <a:r>
            <a:rPr lang="de-DE" sz="1000"/>
            <a:t>- Enter site name, location, country (mandatory).</a:t>
          </a:r>
          <a:br>
            <a:rPr lang="de-DE" sz="1000"/>
          </a:br>
          <a:r>
            <a:rPr lang="de-DE" sz="1000"/>
            <a:t>- Add optional details (e.g. coordinates, proximity to protected areas if available).</a:t>
          </a:r>
        </a:p>
        <a:p>
          <a:r>
            <a:rPr lang="de-DE" sz="1000">
              <a:solidFill>
                <a:schemeClr val="dk1"/>
              </a:solidFill>
              <a:latin typeface="+mn-lt"/>
              <a:ea typeface="+mn-ea"/>
              <a:cs typeface="+mn-cs"/>
            </a:rPr>
            <a:t>-</a:t>
          </a:r>
          <a:r>
            <a:rPr lang="de-DE" sz="1000"/>
            <a:t> Do not fill the</a:t>
          </a:r>
          <a:r>
            <a:rPr lang="de-DE" sz="1000" baseline="0"/>
            <a:t> red cells</a:t>
          </a:r>
          <a:br>
            <a:rPr lang="de-DE" sz="1000"/>
          </a:br>
          <a:r>
            <a:rPr lang="de-DE" sz="1000" b="1"/>
            <a:t>Goal:</a:t>
          </a:r>
          <a:r>
            <a:rPr lang="de-DE" sz="1000"/>
            <a:t> Build the site-level foundation for later activity and impact assessment.</a:t>
          </a:r>
        </a:p>
        <a:p>
          <a:endParaRPr lang="de-DE" sz="1000"/>
        </a:p>
        <a:p>
          <a:r>
            <a:rPr lang="de-DE" sz="1000"/>
            <a:t>The following fields must be completed:</a:t>
          </a:r>
        </a:p>
        <a:p>
          <a:r>
            <a:rPr lang="de-DE" sz="1000" b="1"/>
            <a:t>Site ID:</a:t>
          </a:r>
          <a:r>
            <a:rPr lang="de-DE" sz="1000"/>
            <a:t> Assign a unique identifier to each site (e.g., S001). This ID will link the site to activities, impacts, and actions.</a:t>
          </a:r>
        </a:p>
        <a:p>
          <a:r>
            <a:rPr lang="de-DE" sz="1000" b="1"/>
            <a:t>Site name:</a:t>
          </a:r>
          <a:r>
            <a:rPr lang="de-DE" sz="1000"/>
            <a:t> Enter the official site name (e.g., “River Delta Processing Plant”).</a:t>
          </a:r>
        </a:p>
        <a:p>
          <a:r>
            <a:rPr lang="de-DE" sz="1000" b="1"/>
            <a:t>Region &amp; Country:</a:t>
          </a:r>
          <a:r>
            <a:rPr lang="de-DE" sz="1000"/>
            <a:t> Specify the geographical location of the site.</a:t>
          </a:r>
        </a:p>
        <a:p>
          <a:r>
            <a:rPr lang="de-DE" sz="1000" b="1"/>
            <a:t>Latitude &amp; Longitude:</a:t>
          </a:r>
          <a:r>
            <a:rPr lang="de-DE" sz="1000"/>
            <a:t> Enter precise coordinates for spatial mapping and biodiversity analysis.</a:t>
          </a:r>
        </a:p>
        <a:p>
          <a:r>
            <a:rPr lang="de-DE" sz="1000" b="1"/>
            <a:t>Biome:</a:t>
          </a:r>
          <a:r>
            <a:rPr lang="de-DE" sz="1000"/>
            <a:t> Select the dominant ecosystem type (e.g., Wetland, Forest, Marine/Coastal, Grassland).</a:t>
          </a:r>
        </a:p>
        <a:p>
          <a:r>
            <a:rPr lang="de-DE" sz="1000" b="1"/>
            <a:t>Operational status:</a:t>
          </a:r>
          <a:r>
            <a:rPr lang="de-DE" sz="1000"/>
            <a:t> Indicate whether the site is planned, operational, or decommissioned.</a:t>
          </a:r>
        </a:p>
        <a:p>
          <a:r>
            <a:rPr lang="de-DE" sz="1000" b="1"/>
            <a:t>Site type:</a:t>
          </a:r>
          <a:r>
            <a:rPr lang="de-DE" sz="1000"/>
            <a:t> Define the operational type (HQ, warehouse, manufacturing, mining, utilities, etc.).</a:t>
          </a:r>
        </a:p>
        <a:p>
          <a:r>
            <a:rPr lang="de-DE" sz="1000" b="1"/>
            <a:t>Water source type:</a:t>
          </a:r>
          <a:r>
            <a:rPr lang="de-DE" sz="1000"/>
            <a:t> Record the main water supply (river, groundwater, seawater, municipal).</a:t>
          </a:r>
        </a:p>
        <a:p>
          <a:r>
            <a:rPr lang="de-DE" sz="1000" b="1"/>
            <a:t>Water-stressed location (Yes/No):</a:t>
          </a:r>
          <a:r>
            <a:rPr lang="de-DE" sz="1000"/>
            <a:t> Indicate if the site is in a region of high water scarcity.</a:t>
          </a:r>
        </a:p>
        <a:p>
          <a:r>
            <a:rPr lang="de-DE" sz="1000" b="1"/>
            <a:t>Protected area within 5 km:</a:t>
          </a:r>
          <a:r>
            <a:rPr lang="de-DE" sz="1000"/>
            <a:t> Note whether the site is located near protected areas.</a:t>
          </a:r>
        </a:p>
        <a:p>
          <a:r>
            <a:rPr lang="de-DE" sz="1000" b="1"/>
            <a:t>Proximity to Key Biodiversity Area (km):</a:t>
          </a:r>
          <a:r>
            <a:rPr lang="de-DE" sz="1000"/>
            <a:t> Measure the distance to the nearest Key Biodiversity Area.</a:t>
          </a:r>
        </a:p>
        <a:p>
          <a:r>
            <a:rPr lang="de-DE" sz="1000" b="1"/>
            <a:t>Distance to nearest waterbody (m):</a:t>
          </a:r>
          <a:r>
            <a:rPr lang="de-DE" sz="1000"/>
            <a:t> Capture the hydrological context.</a:t>
          </a:r>
        </a:p>
        <a:p>
          <a:r>
            <a:rPr lang="de-DE" sz="1000" b="1"/>
            <a:t>Site area (ha):</a:t>
          </a:r>
          <a:r>
            <a:rPr lang="de-DE" sz="1000"/>
            <a:t> Enter the site’s land footprint.</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xdr:colOff>
      <xdr:row>1</xdr:row>
      <xdr:rowOff>7620</xdr:rowOff>
    </xdr:from>
    <xdr:to>
      <xdr:col>6</xdr:col>
      <xdr:colOff>617220</xdr:colOff>
      <xdr:row>18</xdr:row>
      <xdr:rowOff>60960</xdr:rowOff>
    </xdr:to>
    <xdr:sp macro="" textlink="">
      <xdr:nvSpPr>
        <xdr:cNvPr id="3" name="Textfeld 2">
          <a:extLst>
            <a:ext uri="{FF2B5EF4-FFF2-40B4-BE49-F238E27FC236}">
              <a16:creationId xmlns:a16="http://schemas.microsoft.com/office/drawing/2014/main" id="{A05DE248-76E4-4278-BF67-FF47DC90A1BA}"/>
            </a:ext>
          </a:extLst>
        </xdr:cNvPr>
        <xdr:cNvSpPr txBox="1"/>
      </xdr:nvSpPr>
      <xdr:spPr>
        <a:xfrm>
          <a:off x="7620" y="502920"/>
          <a:ext cx="9060180" cy="342138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t>Step 2: Activities</a:t>
          </a:r>
        </a:p>
        <a:p>
          <a:r>
            <a:rPr lang="de-DE" sz="1000"/>
            <a:t>The second step is to register all </a:t>
          </a:r>
          <a:r>
            <a:rPr lang="de-DE" sz="1000" b="1"/>
            <a:t>site activities</a:t>
          </a:r>
          <a:r>
            <a:rPr lang="de-DE" sz="1000"/>
            <a:t> that create biodiversity pressures. These entries describe what the site does that may influence biodiversity.</a:t>
          </a:r>
        </a:p>
        <a:p>
          <a:endParaRPr lang="de-DE" sz="1000"/>
        </a:p>
        <a:p>
          <a:pPr marL="0" marR="0" lvl="0" indent="0" defTabSz="914400" eaLnBrk="1" fontAlgn="auto" latinLnBrk="0" hangingPunct="1">
            <a:lnSpc>
              <a:spcPct val="100000"/>
            </a:lnSpc>
            <a:spcBef>
              <a:spcPts val="0"/>
            </a:spcBef>
            <a:spcAft>
              <a:spcPts val="0"/>
            </a:spcAft>
            <a:buClrTx/>
            <a:buSzTx/>
            <a:buFontTx/>
            <a:buNone/>
            <a:tabLst/>
            <a:defRPr/>
          </a:pPr>
          <a:r>
            <a:rPr lang="de-DE" sz="1000" noProof="0">
              <a:solidFill>
                <a:schemeClr val="dk1"/>
              </a:solidFill>
              <a:latin typeface="+mn-lt"/>
              <a:ea typeface="+mn-ea"/>
              <a:cs typeface="+mn-cs"/>
            </a:rPr>
            <a:t>For each site, enter the main business activities.</a:t>
          </a:r>
        </a:p>
        <a:p>
          <a:pPr marL="0" marR="0" lvl="0" indent="0" defTabSz="914400" eaLnBrk="1" fontAlgn="auto" latinLnBrk="0" hangingPunct="1">
            <a:lnSpc>
              <a:spcPct val="100000"/>
            </a:lnSpc>
            <a:spcBef>
              <a:spcPts val="0"/>
            </a:spcBef>
            <a:spcAft>
              <a:spcPts val="0"/>
            </a:spcAft>
            <a:buClrTx/>
            <a:buSzTx/>
            <a:buFontTx/>
            <a:buNone/>
            <a:tabLst/>
            <a:defRPr/>
          </a:pPr>
          <a:r>
            <a:rPr lang="de-DE" sz="1000" b="1" noProof="0">
              <a:solidFill>
                <a:schemeClr val="dk1"/>
              </a:solidFill>
              <a:latin typeface="+mn-lt"/>
              <a:ea typeface="+mn-ea"/>
              <a:cs typeface="+mn-cs"/>
            </a:rPr>
            <a:t>What to do</a:t>
          </a:r>
          <a:r>
            <a:rPr lang="de-DE" sz="1000" noProof="0">
              <a:solidFill>
                <a:schemeClr val="dk1"/>
              </a:solidFill>
              <a:latin typeface="+mn-lt"/>
              <a:ea typeface="+mn-ea"/>
              <a:cs typeface="+mn-cs"/>
            </a:rPr>
            <a:t>:</a:t>
          </a:r>
          <a:br>
            <a:rPr lang="de-DE" sz="1000" noProof="0">
              <a:solidFill>
                <a:schemeClr val="dk1"/>
              </a:solidFill>
              <a:latin typeface="+mn-lt"/>
              <a:ea typeface="+mn-ea"/>
              <a:cs typeface="+mn-cs"/>
            </a:rPr>
          </a:br>
          <a:r>
            <a:rPr lang="de-DE" sz="1000" noProof="0">
              <a:solidFill>
                <a:schemeClr val="dk1"/>
              </a:solidFill>
              <a:latin typeface="+mn-lt"/>
              <a:ea typeface="+mn-ea"/>
              <a:cs typeface="+mn-cs"/>
            </a:rPr>
            <a:t>- Select the activity type from the dropdown.</a:t>
          </a:r>
          <a:br>
            <a:rPr lang="de-DE" sz="1000" noProof="0">
              <a:solidFill>
                <a:schemeClr val="dk1"/>
              </a:solidFill>
              <a:latin typeface="+mn-lt"/>
              <a:ea typeface="+mn-ea"/>
              <a:cs typeface="+mn-cs"/>
            </a:rPr>
          </a:br>
          <a:r>
            <a:rPr lang="de-DE" sz="1000" noProof="0">
              <a:solidFill>
                <a:schemeClr val="dk1"/>
              </a:solidFill>
              <a:latin typeface="+mn-lt"/>
              <a:ea typeface="+mn-ea"/>
              <a:cs typeface="+mn-cs"/>
            </a:rPr>
            <a:t>- Add relevant resource use (land, water, emissions, energy).</a:t>
          </a:r>
          <a:br>
            <a:rPr lang="de-DE" sz="1000" noProof="0">
              <a:solidFill>
                <a:schemeClr val="dk1"/>
              </a:solidFill>
              <a:latin typeface="+mn-lt"/>
              <a:ea typeface="+mn-ea"/>
              <a:cs typeface="+mn-cs"/>
            </a:rPr>
          </a:br>
          <a:r>
            <a:rPr lang="de-DE" sz="1000" noProof="0">
              <a:solidFill>
                <a:schemeClr val="dk1"/>
              </a:solidFill>
              <a:latin typeface="+mn-lt"/>
              <a:ea typeface="+mn-ea"/>
              <a:cs typeface="+mn-cs"/>
            </a:rPr>
            <a:t>- Link each activity to its site (mandatory).</a:t>
          </a:r>
        </a:p>
        <a:p>
          <a:pPr marL="0" marR="0" lvl="0" indent="0" defTabSz="914400" eaLnBrk="1" fontAlgn="auto" latinLnBrk="0" hangingPunct="1">
            <a:lnSpc>
              <a:spcPct val="100000"/>
            </a:lnSpc>
            <a:spcBef>
              <a:spcPts val="0"/>
            </a:spcBef>
            <a:spcAft>
              <a:spcPts val="0"/>
            </a:spcAft>
            <a:buClrTx/>
            <a:buSzTx/>
            <a:buFontTx/>
            <a:buNone/>
            <a:tabLst/>
            <a:defRPr/>
          </a:pPr>
          <a:r>
            <a:rPr lang="de-DE" sz="1000" noProof="0">
              <a:solidFill>
                <a:schemeClr val="dk1"/>
              </a:solidFill>
              <a:latin typeface="+mn-lt"/>
              <a:ea typeface="+mn-ea"/>
              <a:cs typeface="+mn-cs"/>
            </a:rPr>
            <a:t>- Do not fill the red cells</a:t>
          </a:r>
          <a:br>
            <a:rPr lang="de-DE" sz="1000" noProof="0">
              <a:solidFill>
                <a:schemeClr val="dk1"/>
              </a:solidFill>
              <a:latin typeface="+mn-lt"/>
              <a:ea typeface="+mn-ea"/>
              <a:cs typeface="+mn-cs"/>
            </a:rPr>
          </a:br>
          <a:r>
            <a:rPr lang="de-DE" sz="1000" b="1" noProof="0">
              <a:solidFill>
                <a:schemeClr val="dk1"/>
              </a:solidFill>
              <a:latin typeface="+mn-lt"/>
              <a:ea typeface="+mn-ea"/>
              <a:cs typeface="+mn-cs"/>
            </a:rPr>
            <a:t>Goal:</a:t>
          </a:r>
          <a:r>
            <a:rPr lang="de-DE" sz="1000" noProof="0">
              <a:solidFill>
                <a:schemeClr val="dk1"/>
              </a:solidFill>
              <a:latin typeface="+mn-lt"/>
              <a:ea typeface="+mn-ea"/>
              <a:cs typeface="+mn-cs"/>
            </a:rPr>
            <a:t> Capture operations that drive biodiversity dependencies and impacts.</a:t>
          </a:r>
          <a:endParaRPr lang="de-DE" sz="1000"/>
        </a:p>
        <a:p>
          <a:endParaRPr lang="de-DE" sz="1000"/>
        </a:p>
        <a:p>
          <a:r>
            <a:rPr lang="de-DE" sz="1000"/>
            <a:t>The following fields must be completed:</a:t>
          </a:r>
        </a:p>
        <a:p>
          <a:r>
            <a:rPr lang="de-DE" sz="1000" b="1"/>
            <a:t>Activity ID:</a:t>
          </a:r>
          <a:r>
            <a:rPr lang="de-DE" sz="1000"/>
            <a:t> Unique identifier for each activity (e.g., A001).</a:t>
          </a:r>
        </a:p>
        <a:p>
          <a:r>
            <a:rPr lang="de-DE" sz="1000" b="1"/>
            <a:t>Site ID:</a:t>
          </a:r>
          <a:r>
            <a:rPr lang="de-DE" sz="1000"/>
            <a:t> Link to the relevant site.</a:t>
          </a:r>
        </a:p>
        <a:p>
          <a:r>
            <a:rPr lang="de-DE" sz="1000" b="1"/>
            <a:t>Period (Year):</a:t>
          </a:r>
          <a:r>
            <a:rPr lang="de-DE" sz="1000"/>
            <a:t> State the year when the activity occurred.</a:t>
          </a:r>
        </a:p>
        <a:p>
          <a:r>
            <a:rPr lang="de-DE" sz="1000" b="1"/>
            <a:t>Activity name:</a:t>
          </a:r>
          <a:r>
            <a:rPr lang="de-DE" sz="1000"/>
            <a:t> Provide a clear description (e.g., “Groundwater abstraction”).</a:t>
          </a:r>
        </a:p>
        <a:p>
          <a:r>
            <a:rPr lang="de-DE" sz="1000" b="1"/>
            <a:t>Pressure type:</a:t>
          </a:r>
          <a:r>
            <a:rPr lang="de-DE" sz="1000"/>
            <a:t> Select the type of pressure (surface water intake, emissions, land footprint, invasive species transfer, etc.).</a:t>
          </a:r>
        </a:p>
        <a:p>
          <a:r>
            <a:rPr lang="de-DE" sz="1000" b="1"/>
            <a:t>Impact category:</a:t>
          </a:r>
          <a:r>
            <a:rPr lang="de-DE" sz="1000"/>
            <a:t> Identify the broader biodiversity impact (Pollution, Climate change, Land-use change, Invasive alien species, Resource exploitation).</a:t>
          </a:r>
        </a:p>
        <a:p>
          <a:r>
            <a:rPr lang="de-DE" sz="1000" b="1"/>
            <a:t>Feature type:</a:t>
          </a:r>
          <a:r>
            <a:rPr lang="de-DE" sz="1000"/>
            <a:t> Specify the ecosystem feature affected (e.g., river, wetland, forest).</a:t>
          </a:r>
        </a:p>
        <a:p>
          <a:r>
            <a:rPr lang="de-DE" sz="1000" b="1"/>
            <a:t>Reporting value &amp; unit:</a:t>
          </a:r>
          <a:r>
            <a:rPr lang="de-DE" sz="1000"/>
            <a:t> Enter the magnitude of the activity (e.g., 50,000 m³ water, 1,200 tCO₂e, 4,000 ha).</a:t>
          </a:r>
        </a:p>
        <a:p>
          <a:r>
            <a:rPr lang="de-DE" sz="1000" b="1"/>
            <a:t>Temporal profile:</a:t>
          </a:r>
          <a:r>
            <a:rPr lang="de-DE" sz="1000"/>
            <a:t> Define the timeframe (pulse, seasonal, chronic).</a:t>
          </a:r>
        </a:p>
        <a:p>
          <a:r>
            <a:rPr lang="de-DE" sz="1000" b="1"/>
            <a:t>Biome &amp; Sensitivity class:</a:t>
          </a:r>
          <a:r>
            <a:rPr lang="de-DE" sz="1000"/>
            <a:t> Link back to the ecosystem and its vulnerability.</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495300</xdr:colOff>
      <xdr:row>18</xdr:row>
      <xdr:rowOff>160020</xdr:rowOff>
    </xdr:to>
    <xdr:sp macro="" textlink="">
      <xdr:nvSpPr>
        <xdr:cNvPr id="4" name="Textfeld 1">
          <a:extLst>
            <a:ext uri="{FF2B5EF4-FFF2-40B4-BE49-F238E27FC236}">
              <a16:creationId xmlns:a16="http://schemas.microsoft.com/office/drawing/2014/main" id="{36EFC76B-2D65-4AA5-8775-1E18B240C1C2}"/>
            </a:ext>
          </a:extLst>
        </xdr:cNvPr>
        <xdr:cNvSpPr txBox="1"/>
      </xdr:nvSpPr>
      <xdr:spPr>
        <a:xfrm>
          <a:off x="0" y="297180"/>
          <a:ext cx="5791200" cy="352806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Step 3: Actions</a:t>
          </a:r>
        </a:p>
        <a:p>
          <a:r>
            <a:rPr lang="de-DE"/>
            <a:t>This table documents </a:t>
          </a:r>
          <a:r>
            <a:rPr lang="de-DE" b="1"/>
            <a:t>mitigation, restoration, and offset measures</a:t>
          </a:r>
          <a:r>
            <a:rPr lang="de-DE"/>
            <a:t> linked to activities.</a:t>
          </a:r>
        </a:p>
        <a:p>
          <a:endParaRPr lang="de-DE"/>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Record existing or planned biodiversity management measures.</a:t>
          </a:r>
          <a:br>
            <a:rPr lang="de-DE" sz="1100">
              <a:solidFill>
                <a:schemeClr val="dk1"/>
              </a:solidFill>
              <a:effectLst/>
              <a:latin typeface="+mn-lt"/>
              <a:ea typeface="+mn-ea"/>
              <a:cs typeface="+mn-cs"/>
            </a:rPr>
          </a:br>
          <a:r>
            <a:rPr lang="de-DE" sz="1100" b="1">
              <a:solidFill>
                <a:schemeClr val="dk1"/>
              </a:solidFill>
              <a:effectLst/>
              <a:latin typeface="+mn-lt"/>
              <a:ea typeface="+mn-ea"/>
              <a:cs typeface="+mn-cs"/>
            </a:rPr>
            <a:t>What to do:</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Enter current measures per site/activity (e.g. water saving, restoration projects).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Add targets or timelines where available.</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Do not fill the red cells</a:t>
          </a:r>
          <a:br>
            <a:rPr lang="de-DE" sz="1100">
              <a:solidFill>
                <a:schemeClr val="dk1"/>
              </a:solidFill>
              <a:effectLst/>
              <a:latin typeface="+mn-lt"/>
              <a:ea typeface="+mn-ea"/>
              <a:cs typeface="+mn-cs"/>
            </a:rPr>
          </a:br>
          <a:r>
            <a:rPr lang="de-DE" sz="1100" b="1">
              <a:solidFill>
                <a:schemeClr val="dk1"/>
              </a:solidFill>
              <a:effectLst/>
              <a:latin typeface="+mn-lt"/>
              <a:ea typeface="+mn-ea"/>
              <a:cs typeface="+mn-cs"/>
            </a:rPr>
            <a:t>Goal:</a:t>
          </a:r>
          <a:r>
            <a:rPr lang="de-DE" sz="1100">
              <a:solidFill>
                <a:schemeClr val="dk1"/>
              </a:solidFill>
              <a:effectLst/>
              <a:latin typeface="+mn-lt"/>
              <a:ea typeface="+mn-ea"/>
              <a:cs typeface="+mn-cs"/>
            </a:rPr>
            <a:t> Show how impacts are addressed, in line with the mitigation hierarchy (avoid – reduce – restore – compensate).</a:t>
          </a:r>
          <a:endParaRPr lang="de-DE"/>
        </a:p>
        <a:p>
          <a:endParaRPr lang="de-DE"/>
        </a:p>
        <a:p>
          <a:r>
            <a:rPr lang="de-DE" b="1"/>
            <a:t>Fields:</a:t>
          </a:r>
          <a:endParaRPr lang="de-DE"/>
        </a:p>
        <a:p>
          <a:r>
            <a:rPr lang="de-DE" b="1"/>
            <a:t>Action ID</a:t>
          </a:r>
          <a:r>
            <a:rPr lang="de-DE"/>
            <a:t> → Unique identifier.</a:t>
          </a:r>
        </a:p>
        <a:p>
          <a:r>
            <a:rPr lang="de-DE" b="1"/>
            <a:t>Activity ID &amp; Site ID</a:t>
          </a:r>
          <a:r>
            <a:rPr lang="de-DE"/>
            <a:t> → Link to the specific activity being mitigated.</a:t>
          </a:r>
        </a:p>
        <a:p>
          <a:r>
            <a:rPr lang="de-DE" b="1"/>
            <a:t>Action type</a:t>
          </a:r>
          <a:r>
            <a:rPr lang="de-DE"/>
            <a:t> → e.g., Habitat restoration, Emission retrofit, Biosecurity protocol.</a:t>
          </a:r>
        </a:p>
        <a:p>
          <a:r>
            <a:rPr lang="de-DE" b="1"/>
            <a:t>Description</a:t>
          </a:r>
          <a:r>
            <a:rPr lang="de-DE"/>
            <a:t> → Short explanation of the measure.</a:t>
          </a:r>
        </a:p>
        <a:p>
          <a:r>
            <a:rPr lang="de-DE" b="1"/>
            <a:t>Expected reduction (%)</a:t>
          </a:r>
          <a:r>
            <a:rPr lang="de-DE"/>
            <a:t> → Anticipated impact reduction.</a:t>
          </a:r>
        </a:p>
        <a:p>
          <a:r>
            <a:rPr lang="de-DE" b="1"/>
            <a:t>Cost (€)</a:t>
          </a:r>
          <a:r>
            <a:rPr lang="de-DE"/>
            <a:t> → Estimated or actual cost.</a:t>
          </a:r>
        </a:p>
        <a:p>
          <a:r>
            <a:rPr lang="de-DE" b="1"/>
            <a:t>Start / End date</a:t>
          </a:r>
          <a:r>
            <a:rPr lang="de-DE"/>
            <a:t> → Implementation timeline.</a:t>
          </a:r>
        </a:p>
        <a:p>
          <a:r>
            <a:rPr lang="de-DE" b="1"/>
            <a:t>Status</a:t>
          </a:r>
          <a:r>
            <a:rPr lang="de-DE"/>
            <a:t> → Planned, In progress, Completed.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541020</xdr:colOff>
      <xdr:row>13</xdr:row>
      <xdr:rowOff>114300</xdr:rowOff>
    </xdr:to>
    <xdr:sp macro="" textlink="">
      <xdr:nvSpPr>
        <xdr:cNvPr id="4" name="Textfeld 1">
          <a:extLst>
            <a:ext uri="{FF2B5EF4-FFF2-40B4-BE49-F238E27FC236}">
              <a16:creationId xmlns:a16="http://schemas.microsoft.com/office/drawing/2014/main" id="{E06878C2-2AB1-459A-9062-2D8596779B3F}"/>
            </a:ext>
          </a:extLst>
        </xdr:cNvPr>
        <xdr:cNvSpPr txBox="1"/>
      </xdr:nvSpPr>
      <xdr:spPr>
        <a:xfrm>
          <a:off x="0" y="495300"/>
          <a:ext cx="6918960" cy="249174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Step 4: GRI_101_Output</a:t>
          </a:r>
        </a:p>
        <a:p>
          <a:r>
            <a:rPr lang="de-DE"/>
            <a:t>This module generates biodiversity-related </a:t>
          </a:r>
          <a:r>
            <a:rPr lang="de-DE" b="1"/>
            <a:t>sustainability reporting</a:t>
          </a:r>
          <a:r>
            <a:rPr lang="de-DE"/>
            <a:t> outputs.</a:t>
          </a:r>
        </a:p>
        <a:p>
          <a:endParaRPr lang="de-DE"/>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This sheet structures your inputs into the disclosure items of GRI 101 (2024).</a:t>
          </a:r>
          <a:br>
            <a:rPr lang="de-DE" sz="1100">
              <a:solidFill>
                <a:schemeClr val="dk1"/>
              </a:solidFill>
              <a:effectLst/>
              <a:latin typeface="+mn-lt"/>
              <a:ea typeface="+mn-ea"/>
              <a:cs typeface="+mn-cs"/>
            </a:rPr>
          </a:br>
          <a:r>
            <a:rPr lang="de-DE" sz="1100" b="1">
              <a:solidFill>
                <a:schemeClr val="dk1"/>
              </a:solidFill>
              <a:effectLst/>
              <a:latin typeface="+mn-lt"/>
              <a:ea typeface="+mn-ea"/>
              <a:cs typeface="+mn-cs"/>
            </a:rPr>
            <a:t>What to do:</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No new input required.</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Review and copy the results for reporting.</a:t>
          </a:r>
          <a:br>
            <a:rPr lang="de-DE" sz="1100">
              <a:solidFill>
                <a:schemeClr val="dk1"/>
              </a:solidFill>
              <a:effectLst/>
              <a:latin typeface="+mn-lt"/>
              <a:ea typeface="+mn-ea"/>
              <a:cs typeface="+mn-cs"/>
            </a:rPr>
          </a:br>
          <a:r>
            <a:rPr lang="de-DE" sz="1100" b="1">
              <a:solidFill>
                <a:schemeClr val="dk1"/>
              </a:solidFill>
              <a:effectLst/>
              <a:latin typeface="+mn-lt"/>
              <a:ea typeface="+mn-ea"/>
              <a:cs typeface="+mn-cs"/>
            </a:rPr>
            <a:t>Goal:</a:t>
          </a:r>
          <a:r>
            <a:rPr lang="de-DE" sz="1100">
              <a:solidFill>
                <a:schemeClr val="dk1"/>
              </a:solidFill>
              <a:effectLst/>
              <a:latin typeface="+mn-lt"/>
              <a:ea typeface="+mn-ea"/>
              <a:cs typeface="+mn-cs"/>
            </a:rPr>
            <a:t> Generate ready-to-use content aligned with GRI 101 Biodiversity.</a:t>
          </a:r>
          <a:endParaRPr lang="de-DE"/>
        </a:p>
        <a:p>
          <a:endParaRPr lang="de-DE"/>
        </a:p>
        <a:p>
          <a:r>
            <a:rPr lang="de-DE"/>
            <a:t>It structures the data into:</a:t>
          </a:r>
        </a:p>
        <a:p>
          <a:r>
            <a:rPr lang="de-DE"/>
            <a:t>Site and activity summaries.</a:t>
          </a:r>
        </a:p>
        <a:p>
          <a:r>
            <a:rPr lang="de-DE"/>
            <a:t>Impact categories aligned with GRI standards.</a:t>
          </a:r>
        </a:p>
        <a:p>
          <a:r>
            <a:rPr lang="de-DE"/>
            <a:t>Mitigation measures and outcomes.</a:t>
          </a:r>
        </a:p>
        <a:p>
          <a:r>
            <a:rPr lang="de-DE"/>
            <a:t>Links to Sustainable Development Goals (SDGs).</a:t>
          </a:r>
        </a:p>
        <a:p>
          <a:endParaRPr lang="de-DE" sz="1100"/>
        </a:p>
      </xdr:txBody>
    </xdr:sp>
    <xdr:clientData/>
  </xdr:twoCellAnchor>
  <xdr:twoCellAnchor editAs="oneCell">
    <xdr:from>
      <xdr:col>5</xdr:col>
      <xdr:colOff>104230</xdr:colOff>
      <xdr:row>5</xdr:row>
      <xdr:rowOff>68580</xdr:rowOff>
    </xdr:from>
    <xdr:to>
      <xdr:col>8</xdr:col>
      <xdr:colOff>1000123</xdr:colOff>
      <xdr:row>20</xdr:row>
      <xdr:rowOff>144779</xdr:rowOff>
    </xdr:to>
    <xdr:pic>
      <xdr:nvPicPr>
        <xdr:cNvPr id="6" name="Grafik 5">
          <a:extLst>
            <a:ext uri="{FF2B5EF4-FFF2-40B4-BE49-F238E27FC236}">
              <a16:creationId xmlns:a16="http://schemas.microsoft.com/office/drawing/2014/main" id="{E9A8BA6F-DBF2-549A-CECE-019801AA15C8}"/>
            </a:ext>
          </a:extLst>
        </xdr:cNvPr>
        <xdr:cNvPicPr>
          <a:picLocks noChangeAspect="1"/>
        </xdr:cNvPicPr>
      </xdr:nvPicPr>
      <xdr:blipFill>
        <a:blip xmlns:r="http://schemas.openxmlformats.org/officeDocument/2006/relationships" r:embed="rId1"/>
        <a:stretch>
          <a:fillRect/>
        </a:stretch>
      </xdr:blipFill>
      <xdr:spPr>
        <a:xfrm>
          <a:off x="8067130" y="1158240"/>
          <a:ext cx="6161313" cy="3047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175260</xdr:colOff>
      <xdr:row>14</xdr:row>
      <xdr:rowOff>106680</xdr:rowOff>
    </xdr:to>
    <xdr:sp macro="" textlink="">
      <xdr:nvSpPr>
        <xdr:cNvPr id="90" name="Textfeld 2">
          <a:extLst>
            <a:ext uri="{FF2B5EF4-FFF2-40B4-BE49-F238E27FC236}">
              <a16:creationId xmlns:a16="http://schemas.microsoft.com/office/drawing/2014/main" id="{44A7314A-E2EE-4918-ACFE-430AEB128860}"/>
            </a:ext>
          </a:extLst>
        </xdr:cNvPr>
        <xdr:cNvSpPr txBox="1"/>
      </xdr:nvSpPr>
      <xdr:spPr>
        <a:xfrm>
          <a:off x="0" y="297180"/>
          <a:ext cx="7178040" cy="268224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Step 5: Dashboard</a:t>
          </a:r>
        </a:p>
        <a:p>
          <a:r>
            <a:rPr lang="de-DE"/>
            <a:t>The Dashboard provides a </a:t>
          </a:r>
          <a:r>
            <a:rPr lang="de-DE" b="1"/>
            <a:t>visual summary</a:t>
          </a:r>
          <a:r>
            <a:rPr lang="de-DE"/>
            <a:t> of biodiversity risks and actions.</a:t>
          </a:r>
        </a:p>
        <a:p>
          <a:endParaRPr lang="de-DE"/>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This sheet visualizes the results in charts and summary tables.</a:t>
          </a:r>
          <a:br>
            <a:rPr lang="de-DE" sz="1100">
              <a:solidFill>
                <a:schemeClr val="dk1"/>
              </a:solidFill>
              <a:effectLst/>
              <a:latin typeface="+mn-lt"/>
              <a:ea typeface="+mn-ea"/>
              <a:cs typeface="+mn-cs"/>
            </a:rPr>
          </a:br>
          <a:r>
            <a:rPr lang="de-DE" sz="1100" b="1">
              <a:solidFill>
                <a:schemeClr val="dk1"/>
              </a:solidFill>
              <a:effectLst/>
              <a:latin typeface="+mn-lt"/>
              <a:ea typeface="+mn-ea"/>
              <a:cs typeface="+mn-cs"/>
            </a:rPr>
            <a:t>What to do:</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No input required.</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Use the Dropdowns of</a:t>
          </a:r>
          <a:r>
            <a:rPr lang="de-DE" sz="1100" baseline="0">
              <a:solidFill>
                <a:schemeClr val="dk1"/>
              </a:solidFill>
              <a:effectLst/>
              <a:latin typeface="+mn-lt"/>
              <a:ea typeface="+mn-ea"/>
              <a:cs typeface="+mn-cs"/>
            </a:rPr>
            <a:t> the "Reporting Year" and "Site ID" to filter the impacts.</a:t>
          </a:r>
        </a:p>
        <a:p>
          <a:pPr marL="0" marR="0" lvl="0" indent="0" defTabSz="914400" eaLnBrk="1" fontAlgn="auto" latinLnBrk="0" hangingPunct="1">
            <a:lnSpc>
              <a:spcPct val="100000"/>
            </a:lnSpc>
            <a:spcBef>
              <a:spcPts val="0"/>
            </a:spcBef>
            <a:spcAft>
              <a:spcPts val="0"/>
            </a:spcAft>
            <a:buClrTx/>
            <a:buSzTx/>
            <a:buFontTx/>
            <a:buNone/>
            <a:tabLst/>
            <a:defRPr/>
          </a:pPr>
          <a:r>
            <a:rPr lang="de-DE" sz="1100" b="1">
              <a:solidFill>
                <a:schemeClr val="dk1"/>
              </a:solidFill>
              <a:effectLst/>
              <a:latin typeface="+mn-lt"/>
              <a:ea typeface="+mn-ea"/>
              <a:cs typeface="+mn-cs"/>
            </a:rPr>
            <a:t>Goal:</a:t>
          </a:r>
          <a:r>
            <a:rPr lang="de-DE" sz="1100">
              <a:solidFill>
                <a:schemeClr val="dk1"/>
              </a:solidFill>
              <a:effectLst/>
              <a:latin typeface="+mn-lt"/>
              <a:ea typeface="+mn-ea"/>
              <a:cs typeface="+mn-cs"/>
            </a:rPr>
            <a:t> Get a clear overview of hotspots, drivers, and measures at a glance.</a:t>
          </a:r>
          <a:endParaRPr lang="de-DE"/>
        </a:p>
        <a:p>
          <a:endParaRPr lang="de-DE"/>
        </a:p>
        <a:p>
          <a:r>
            <a:rPr lang="de-DE"/>
            <a:t>Typical elements displayed:</a:t>
          </a:r>
        </a:p>
        <a:p>
          <a:r>
            <a:rPr lang="de-DE"/>
            <a:t>Number of sites and activities.</a:t>
          </a:r>
        </a:p>
        <a:p>
          <a:r>
            <a:rPr lang="de-DE"/>
            <a:t>Breakdown of pressures by category (pollution, land-use change, etc.).</a:t>
          </a:r>
        </a:p>
        <a:p>
          <a:r>
            <a:rPr lang="de-DE"/>
            <a:t>Map of biodiversity hotspots (sensitive + high pressure sites).</a:t>
          </a:r>
        </a:p>
        <a:p>
          <a:r>
            <a:rPr lang="de-DE"/>
            <a:t>Actions implemented by type (avoidance, mitigation, restoration).</a:t>
          </a:r>
        </a:p>
        <a:p>
          <a:r>
            <a:rPr lang="de-DE"/>
            <a:t>This is primarily </a:t>
          </a:r>
          <a:r>
            <a:rPr lang="de-DE" b="1"/>
            <a:t>for monitoring and internal decision-making</a:t>
          </a:r>
          <a:r>
            <a:rPr lang="de-DE"/>
            <a:t>.</a:t>
          </a:r>
        </a:p>
        <a:p>
          <a:endParaRPr lang="de-DE" sz="1100"/>
        </a:p>
      </xdr:txBody>
    </xdr:sp>
    <xdr:clientData/>
  </xdr:twoCellAnchor>
  <xdr:twoCellAnchor>
    <xdr:from>
      <xdr:col>6</xdr:col>
      <xdr:colOff>346710</xdr:colOff>
      <xdr:row>5</xdr:row>
      <xdr:rowOff>34290</xdr:rowOff>
    </xdr:from>
    <xdr:to>
      <xdr:col>11</xdr:col>
      <xdr:colOff>194310</xdr:colOff>
      <xdr:row>19</xdr:row>
      <xdr:rowOff>3810</xdr:rowOff>
    </xdr:to>
    <xdr:graphicFrame macro="">
      <xdr:nvGraphicFramePr>
        <xdr:cNvPr id="91" name="Diagramm 90">
          <a:extLst>
            <a:ext uri="{FF2B5EF4-FFF2-40B4-BE49-F238E27FC236}">
              <a16:creationId xmlns:a16="http://schemas.microsoft.com/office/drawing/2014/main" id="{1740BF4D-F189-5116-A638-9D1FC29A68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19CEA4-9E05-8B4E-AFBE-29AFD5FD8F4C}" name="tblOS" displayName="tblOS" ref="A2:A11" totalsRowShown="0" headerRowDxfId="116">
  <autoFilter ref="A2:A11" xr:uid="{C219CEA4-9E05-8B4E-AFBE-29AFD5FD8F4C}"/>
  <tableColumns count="1">
    <tableColumn id="1" xr3:uid="{AA93FC18-5F08-0D42-9161-AF6CE9DF71E2}" name="Operational status" dataDxfId="115"/>
  </tableColumns>
  <tableStyleInfo name="Tabellenformat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87DD93-A637-4044-ADA5-64712D97A4F1}" name="tblYesNo" displayName="tblYesNo" ref="N2:N4" totalsRowShown="0" headerRowDxfId="106">
  <autoFilter ref="N2:N4" xr:uid="{AE87DD93-A637-4044-ADA5-64712D97A4F1}"/>
  <tableColumns count="1">
    <tableColumn id="1" xr3:uid="{CDC14E05-A2CF-244C-9A56-D329DE0707F8}" name="Yes/No" dataDxfId="105"/>
  </tableColumns>
  <tableStyleInfo name="Tabellenformat 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C7FF0B6-8166-154C-97DB-A434C3EE432B}" name="tblSC" displayName="tblSC" ref="O2:O8" totalsRowShown="0" headerRowDxfId="104">
  <autoFilter ref="O2:O8" xr:uid="{CC7FF0B6-8166-154C-97DB-A434C3EE432B}"/>
  <tableColumns count="1">
    <tableColumn id="1" xr3:uid="{41DCB27B-4CD8-814E-9243-D93284354C8E}" name="Sensitivity Class"/>
  </tableColumns>
  <tableStyleInfo name="Tabellenformat 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9831828-E19C-374F-99E1-92E13BF34A5F}" name="tblUnit" displayName="tblUnit" ref="P2:P11" totalsRowShown="0" headerRowDxfId="103">
  <autoFilter ref="P2:P11" xr:uid="{49831828-E19C-374F-99E1-92E13BF34A5F}"/>
  <tableColumns count="1">
    <tableColumn id="1" xr3:uid="{4BD0E82E-B14D-5949-9C42-52CBF836DA95}" name="Reporting unit"/>
  </tableColumns>
  <tableStyleInfo name="Tabellenformat 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2AC83A3-2246-9E49-B5BA-BCBE14D3FAFC}" name="tblWST" displayName="tblWST" ref="Q2:Q11" totalsRowShown="0" headerRowDxfId="102">
  <autoFilter ref="Q2:Q11" xr:uid="{B2AC83A3-2246-9E49-B5BA-BCBE14D3FAFC}"/>
  <tableColumns count="1">
    <tableColumn id="1" xr3:uid="{9BB6A926-55CC-004B-B7D3-D7069C3C6111}" name="Water source type"/>
  </tableColumns>
  <tableStyleInfo name="Tabellenformat 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26DF0B0-44B0-694B-9AF6-9527282DC0CC}" name="tblInt_Verweis" displayName="tblInt_Verweis" ref="M2:M33" totalsRowShown="0" headerRowDxfId="101">
  <autoFilter ref="M2:M33" xr:uid="{F26DF0B0-44B0-694B-9AF6-9527282DC0CC}"/>
  <tableColumns count="1">
    <tableColumn id="1" xr3:uid="{E35687DD-15EF-0E4D-8D8E-9166F0088A15}" name="Intensity für Verweis"/>
  </tableColumns>
  <tableStyleInfo name="Tabellenformat 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E70A73D-7074-D441-A02F-0B67E22E138C}" name="tblBiomeSC" displayName="tblBiomeSC" ref="C2:C12" totalsRowShown="0" headerRowDxfId="100">
  <autoFilter ref="C2:C12" xr:uid="{4E70A73D-7074-D441-A02F-0B67E22E138C}"/>
  <tableColumns count="1">
    <tableColumn id="1" xr3:uid="{5ADE13F3-3BC7-EF46-B53B-163449EA87DA}" name="Biome sensitivity"/>
  </tableColumns>
  <tableStyleInfo name="Tabellenformat 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F9F468C-B62A-3244-9096-F6C8A9D3B16D}" name="tblBiomeInt" displayName="tblBiomeInt" ref="D2:D12" totalsRowShown="0" headerRowDxfId="99">
  <autoFilter ref="D2:D12" xr:uid="{CF9F468C-B62A-3244-9096-F6C8A9D3B16D}"/>
  <tableColumns count="1">
    <tableColumn id="1" xr3:uid="{D7D729DF-B72F-4A4A-8815-657E6266835F}" name="Biome intensity"/>
  </tableColumns>
  <tableStyleInfo name="Tabellenformat 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A966878-1C9F-AE41-92B2-1265CDF216A4}" name="tblTPFac" displayName="tblTPFac" ref="H2:H5" totalsRowShown="0" headerRowDxfId="98">
  <autoFilter ref="H2:H5" xr:uid="{3A966878-1C9F-AE41-92B2-1265CDF216A4}"/>
  <tableColumns count="1">
    <tableColumn id="1" xr3:uid="{A029F177-8FBC-C04B-966A-087E438928D9}" name="Temporal profile factor"/>
  </tableColumns>
  <tableStyleInfo name="Tabellenformat 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B454C68-1F66-3248-8402-DB26BF8C4B1A}" name="tblAS" displayName="tblAS" ref="R2:R5" totalsRowShown="0" headerRowDxfId="97">
  <autoFilter ref="R2:R5" xr:uid="{FB454C68-1F66-3248-8402-DB26BF8C4B1A}"/>
  <tableColumns count="1">
    <tableColumn id="1" xr3:uid="{98518AD0-6EF0-2C4B-97DF-F4BCCE354C47}" name="Action status" dataDxfId="96"/>
  </tableColumns>
  <tableStyleInfo name="Tabellenformat 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54C82A8-864A-7B41-AD22-2E394259F24E}" name="tblAT" displayName="tblAT" ref="S2:S40" totalsRowShown="0" headerRowDxfId="95" dataDxfId="93" headerRowBorderDxfId="94">
  <autoFilter ref="S2:S40" xr:uid="{C54C82A8-864A-7B41-AD22-2E394259F24E}"/>
  <tableColumns count="1">
    <tableColumn id="1" xr3:uid="{3779B216-9E1B-6F4F-8BD1-462379C5DEC8}" name="Action type" dataDxfId="92"/>
  </tableColumns>
  <tableStyleInfo name="Tabellenformat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82D446-D9F9-2542-BC3A-57EC6E3CD0AD}" name="tblBiome" displayName="tblBiome" ref="B2:B12" totalsRowShown="0" headerRowDxfId="114">
  <autoFilter ref="B2:B12" xr:uid="{D882D446-D9F9-2542-BC3A-57EC6E3CD0AD}"/>
  <tableColumns count="1">
    <tableColumn id="1" xr3:uid="{C5DB0819-75C9-5948-AB0B-BD4D38A59B9E}" name="Biome"/>
  </tableColumns>
  <tableStyleInfo name="Tabellenformat 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4B8D75C-CBDF-CF45-B795-C209B5380113}" name="tblSites" displayName="tblSites" ref="A23:P24" totalsRowShown="0" headerRowDxfId="91" headerRowBorderDxfId="90" tableBorderDxfId="89" totalsRowBorderDxfId="88">
  <autoFilter ref="A23:P24" xr:uid="{C4B8D75C-CBDF-CF45-B795-C209B5380113}"/>
  <tableColumns count="16">
    <tableColumn id="1" xr3:uid="{29E72B85-050E-544F-9D2F-E9572EB0D15F}" name="Site ID" dataDxfId="87"/>
    <tableColumn id="2" xr3:uid="{7B3DF501-63E5-284A-B107-FC35E0D5A0FB}" name="Site name" dataDxfId="86"/>
    <tableColumn id="3" xr3:uid="{ED2AA3DC-C013-D546-87AE-7D46796E9D5E}" name="Region" dataDxfId="85"/>
    <tableColumn id="4" xr3:uid="{57EC5539-5206-8A48-BD8B-6CE7EA111E50}" name="Country" dataDxfId="84"/>
    <tableColumn id="5" xr3:uid="{020E9EE2-1309-FF41-B20D-B357F4E2AE65}" name="Latitude" dataDxfId="83"/>
    <tableColumn id="6" xr3:uid="{005294BB-EBE4-0A47-B8DF-CF81C6CF015E}" name="Longitude" dataDxfId="82"/>
    <tableColumn id="7" xr3:uid="{3AF486FC-9CD5-1F4C-A516-5D88F9EC0844}" name="Coordination validation" dataDxfId="81">
      <calculatedColumnFormula>IF(AND(ISNUMBER(tblSites[[#This Row],[Latitude]]),ISNUMBER(tblSites[[#This Row],[Longitude]]),tblSites[[#This Row],[Latitude]]&gt;=-90,tblSites[[#This Row],[Latitude]]&lt;=90,tblSites[[#This Row],[Longitude]]&gt;=-180,tblSites[[#This Row],[Longitude]]&lt;=180),"OK","Check")</calculatedColumnFormula>
    </tableColumn>
    <tableColumn id="8" xr3:uid="{B4B04017-F8BF-2844-AC58-2ED38ED4703F}" name="Biome" dataDxfId="80"/>
    <tableColumn id="9" xr3:uid="{1C53F081-DBC1-9D48-8F28-CD85657DEF18}" name="Operational status" dataDxfId="79"/>
    <tableColumn id="10" xr3:uid="{511AC934-60E4-3A40-9464-5506F7ADB98A}" name="Site type" dataDxfId="78"/>
    <tableColumn id="11" xr3:uid="{2CA64EA8-57F0-B642-A362-F44D0815C185}" name="Water source type" dataDxfId="77"/>
    <tableColumn id="12" xr3:uid="{1D599512-1E2E-104D-96B8-A3BC1B4A9507}" name="Water-stressed location" dataDxfId="76"/>
    <tableColumn id="13" xr3:uid="{910DD0BF-9D32-AD4D-B300-ABD36841A15B}" name="Protected area within 5km" dataDxfId="75"/>
    <tableColumn id="14" xr3:uid="{CD7921CF-C14D-C84C-8720-1DB1C8F37C39}" name="Proximity to key biodiversity area (km)" dataDxfId="74"/>
    <tableColumn id="15" xr3:uid="{D3F1048A-DD01-184C-9E26-CFA170486846}" name="Distance to nearest waterbody (m)" dataDxfId="73"/>
    <tableColumn id="16" xr3:uid="{478408D0-AB34-F540-B6D9-ED3A9814C54A}" name="Site area (ha)" dataDxfId="72"/>
  </tableColumns>
  <tableStyleInfo name="Tabellenformat 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5B920F-ECDB-5442-A303-C1EF07DA0CA8}" name="tblActivities" displayName="tblActivities" ref="A20:L21" totalsRowShown="0" headerRowDxfId="71" headerRowBorderDxfId="70" tableBorderDxfId="69" totalsRowBorderDxfId="68">
  <autoFilter ref="A20:L21" xr:uid="{E25B920F-ECDB-5442-A303-C1EF07DA0CA8}"/>
  <tableColumns count="12">
    <tableColumn id="1" xr3:uid="{1BD06BF2-E2AE-8D42-845E-A6B688CB7D9E}" name="Activity ID" dataDxfId="67"/>
    <tableColumn id="2" xr3:uid="{E558A6A6-AC3F-5B42-ACF6-5332AE8ED685}" name="Site ID" dataDxfId="66"/>
    <tableColumn id="3" xr3:uid="{F1F20C5D-FF35-764C-9C37-D9A00C5EC1BA}" name="Period (YYYY)" dataDxfId="65"/>
    <tableColumn id="4" xr3:uid="{02C664F3-F430-1C41-967F-3D9B1E600331}" name="Activity name" dataDxfId="64"/>
    <tableColumn id="5" xr3:uid="{C72F20B2-280D-3F44-A350-9B9586915D07}" name="Pressure type" dataDxfId="63"/>
    <tableColumn id="6" xr3:uid="{D10039C6-65C6-2C42-84B4-D736A010B4D7}" name="Impact category" dataDxfId="62">
      <calculatedColumnFormula array="1">_xlfn.XLOOKUP(tblActivities[[#This Row],[Pressure type]],listPT,listIC_Verweis)</calculatedColumnFormula>
    </tableColumn>
    <tableColumn id="7" xr3:uid="{1CF55A27-2294-5940-8D82-67B3940C246D}" name="Feature type" dataDxfId="61"/>
    <tableColumn id="8" xr3:uid="{0A4E164C-D046-AD4F-A812-997FF4BE4C10}" name="Reporting value" dataDxfId="60"/>
    <tableColumn id="9" xr3:uid="{F7CD4286-B023-7D46-92DA-2CD77B09802A}" name="Reporting unit" dataDxfId="59">
      <calculatedColumnFormula array="1">_xlfn.XLOOKUP(tblActivities[[#This Row],[Pressure type]],tblPT[],tblUnit_Verweis[])</calculatedColumnFormula>
    </tableColumn>
    <tableColumn id="10" xr3:uid="{DD0A1574-B424-354A-BF91-6F10E3D7C491}" name="Temporal profile" dataDxfId="58"/>
    <tableColumn id="11" xr3:uid="{A6F0C630-5871-0743-96F3-2326F6FA6FC6}" name="Biome" dataDxfId="57">
      <calculatedColumnFormula>_xlfn.XLOOKUP(tblActivities[[#This Row],[Site ID]],tblSites[Site ID],tblSites[Biome],"N/A")</calculatedColumnFormula>
    </tableColumn>
    <tableColumn id="12" xr3:uid="{DF996E21-5CF5-3649-93F8-C6E7ED3CB3AA}" name="Sensitivity Class" dataDxfId="56">
      <calculatedColumnFormula>_xlfn.XLOOKUP(tblActivities[[#This Row],[Biome]],list_F_Biome,list_F_BiomeSC)</calculatedColumnFormula>
    </tableColumn>
  </tableColumns>
  <tableStyleInfo name="Tabellenformat 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5E0D8AE-414A-EC47-8A85-C23941C25DA0}" name="tbl_F_PT" displayName="tbl_F_PT" ref="A2:E33" totalsRowShown="0" headerRowDxfId="55" headerRowBorderDxfId="54" tableBorderDxfId="53" totalsRowBorderDxfId="52">
  <autoFilter ref="A2:E33" xr:uid="{C5E0D8AE-414A-EC47-8A85-C23941C25DA0}"/>
  <tableColumns count="5">
    <tableColumn id="1" xr3:uid="{5D27CAFE-E10B-FC47-A5A0-ECF4F6D8285D}" name="Pressure type" dataDxfId="51"/>
    <tableColumn id="2" xr3:uid="{115125D8-3124-B645-B894-4D8830F5C4D3}" name="Impact category" dataDxfId="50"/>
    <tableColumn id="3" xr3:uid="{2F9231CC-64CD-724D-955B-AD3548B9C826}" name="Intensity" dataDxfId="49"/>
    <tableColumn id="4" xr3:uid="{50CFA07A-C72C-144E-9AFB-3DA42CA9B0A0}" name="Reporting unit" dataDxfId="48"/>
    <tableColumn id="5" xr3:uid="{C6DE2446-1407-7A49-B300-396F48A394F5}" name="Reference quantity" dataDxfId="47"/>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268333D-5A02-5640-918E-D99870A9BE7B}" name="tbl_F_BiomeSensi" displayName="tbl_F_BiomeSensi" ref="G2:I12" totalsRowShown="0" headerRowDxfId="46" headerRowBorderDxfId="45" tableBorderDxfId="44" totalsRowBorderDxfId="43">
  <autoFilter ref="G2:I12" xr:uid="{B268333D-5A02-5640-918E-D99870A9BE7B}"/>
  <tableColumns count="3">
    <tableColumn id="1" xr3:uid="{37CEF980-75CF-BF49-9420-DA9ABD65C7EC}" name="Biome" dataDxfId="42"/>
    <tableColumn id="2" xr3:uid="{1A04C88F-AD75-5546-BCEE-4E10D198BC43}" name="Biome sensitivity" dataDxfId="41"/>
    <tableColumn id="3" xr3:uid="{4EA01AAB-61C8-6148-AB9D-0C92E781B679}" name="Biome intensity" dataDxfId="40"/>
  </tableColumns>
  <tableStyleInfo name="Tabellenformat 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3E6F022-3A14-724C-A83F-DB906C6C5735}" name="tbl_F_IC" displayName="tbl_F_IC" ref="K2:L7" totalsRowShown="0" headerRowDxfId="39" headerRowBorderDxfId="38" tableBorderDxfId="37" totalsRowBorderDxfId="36">
  <autoFilter ref="K2:L7" xr:uid="{F3E6F022-3A14-724C-A83F-DB906C6C5735}"/>
  <tableColumns count="2">
    <tableColumn id="1" xr3:uid="{B7ACE6C2-51CC-E54A-BCD1-56221C5F1E4A}" name="Impact category" dataDxfId="35"/>
    <tableColumn id="2" xr3:uid="{AA264061-E64F-1648-BB1D-E62D71C5FD5D}" name="Impact category weight" dataDxfId="34"/>
  </tableColumns>
  <tableStyleInfo name="Tabellenformat 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57CFBC6-E878-8B4B-8C6E-C030B95A12AA}" name="tbl_F_TP" displayName="tbl_F_TP" ref="N2:O5" totalsRowShown="0" headerRowDxfId="33" headerRowBorderDxfId="32" tableBorderDxfId="31" totalsRowBorderDxfId="30">
  <autoFilter ref="N2:O5" xr:uid="{457CFBC6-E878-8B4B-8C6E-C030B95A12AA}"/>
  <tableColumns count="2">
    <tableColumn id="1" xr3:uid="{7EAEA552-9298-6847-AC1E-B0B3937FA99D}" name="Temporal profile" dataDxfId="29"/>
    <tableColumn id="2" xr3:uid="{955C70DF-63EE-B540-B183-1E2B6728FA00}" name="Temporal profile multiplier" dataDxfId="28"/>
  </tableColumns>
  <tableStyleInfo name="Tabellenformat 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2BF56FC-25DF-204C-B938-D8C0EC0686B3}" name="tbl_F_KBA" displayName="tbl_F_KBA" ref="N7:O12" totalsRowShown="0" headerRowDxfId="27" headerRowBorderDxfId="26" tableBorderDxfId="25" totalsRowBorderDxfId="24">
  <autoFilter ref="N7:O12" xr:uid="{12BF56FC-25DF-204C-B938-D8C0EC0686B3}"/>
  <tableColumns count="2">
    <tableColumn id="1" xr3:uid="{618E2ADB-6929-DA4B-BC60-A8CEA9994BF7}" name="Proximity to KBA barrier" dataDxfId="23"/>
    <tableColumn id="2" xr3:uid="{68AB5B43-B9DE-794E-A007-9A9CE22F4515}" name="Multiplier" dataDxfId="22"/>
  </tableColumns>
  <tableStyleInfo name="Tabellenformat 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8273E5A-336B-1142-AB62-60F8DFF50810}" name="tbl_F_Paramters" displayName="tbl_F_Paramters" ref="N14:O21" totalsRowShown="0" headerRowDxfId="21" headerRowBorderDxfId="20" tableBorderDxfId="19" totalsRowBorderDxfId="18">
  <autoFilter ref="N14:O21" xr:uid="{78273E5A-336B-1142-AB62-60F8DFF50810}"/>
  <tableColumns count="2">
    <tableColumn id="1" xr3:uid="{FABC080A-0092-A344-AAF6-4A741BF2BCE0}" name="Parameter" dataDxfId="17"/>
    <tableColumn id="2" xr3:uid="{F03E927F-F010-5A49-BA75-DB7FA38DAA51}" name="Value" dataDxfId="16"/>
  </tableColumns>
  <tableStyleInfo name="Tabellenformat 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2F5A3C-3E19-3343-A1B9-4587E5163505}" name="tblActions" displayName="tblActions" ref="A21:J22" totalsRowShown="0" headerRowDxfId="15" headerRowBorderDxfId="14" tableBorderDxfId="13" totalsRowBorderDxfId="12">
  <autoFilter ref="A21:J22" xr:uid="{4B2F5A3C-3E19-3343-A1B9-4587E5163505}"/>
  <tableColumns count="10">
    <tableColumn id="23" xr3:uid="{7A932C66-D7BA-3C43-BF8B-16493A7FBED0}" name="Action ID" dataDxfId="11"/>
    <tableColumn id="2" xr3:uid="{8B294CE2-DED8-3742-A772-DE9539622A95}" name="Activity ID" dataDxfId="10">
      <calculatedColumnFormula>Impact!A3</calculatedColumnFormula>
    </tableColumn>
    <tableColumn id="3" xr3:uid="{980BB120-91FC-9647-94D7-6D22D6D8397F}" name="Site ID" dataDxfId="9">
      <calculatedColumnFormula>_xlfn.XLOOKUP(tblActions[[#This Row],[Activity ID]],tblActivities[Activity ID],tblActivities[Site ID],"")</calculatedColumnFormula>
    </tableColumn>
    <tableColumn id="4" xr3:uid="{AF993C2E-6D49-5345-860F-5BF3D5BFDAB8}" name="Action type" dataDxfId="8"/>
    <tableColumn id="5" xr3:uid="{B766A642-4C94-C740-9A31-11A9AB89786B}" name="Description" dataDxfId="7"/>
    <tableColumn id="6" xr3:uid="{4F61964C-4BB5-C945-BC17-54957F27FEEE}" name="Expected reduction (%)" dataDxfId="6"/>
    <tableColumn id="7" xr3:uid="{037169CF-7E21-A340-9A7F-0BC04A0747CB}" name="Cost (€)" dataDxfId="5"/>
    <tableColumn id="8" xr3:uid="{2550304F-EB67-A349-9809-36344A6F5DF4}" name="Start date" dataDxfId="4"/>
    <tableColumn id="9" xr3:uid="{BF196070-EAF2-FB4F-B785-06EA0327FF72}" name="End date" dataDxfId="3"/>
    <tableColumn id="10" xr3:uid="{3FA92726-177E-BD4C-918F-E1C5F6E8BADC}" name="Status" dataDxfId="2"/>
  </tableColumns>
  <tableStyleInfo name="Tabellenformat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F23E591-B5E4-7446-AEB5-00E1BC9B14D4}" name="tblST" displayName="tblST" ref="E2:E20" totalsRowShown="0" headerRowDxfId="113">
  <autoFilter ref="E2:E20" xr:uid="{9F23E591-B5E4-7446-AEB5-00E1BC9B14D4}"/>
  <tableColumns count="1">
    <tableColumn id="1" xr3:uid="{879AD1AB-2D75-AE42-9ED6-05CBC85E4573}" name="Site type"/>
  </tableColumns>
  <tableStyleInfo name="Tabellenformat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BF76B65-E4A2-924F-A544-7F71D83453B0}" name="tblFT" displayName="tblFT" ref="F2:F5" totalsRowShown="0" headerRowDxfId="112">
  <autoFilter ref="F2:F5" xr:uid="{FBF76B65-E4A2-924F-A544-7F71D83453B0}"/>
  <tableColumns count="1">
    <tableColumn id="1" xr3:uid="{53824464-2F54-2443-9309-2344E3ED6032}" name="Feature type"/>
  </tableColumns>
  <tableStyleInfo name="Tabellenformat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DC3DDF1-A155-C046-8D21-B78E3AC856A7}" name="tblTP" displayName="tblTP" ref="G2:G5" totalsRowShown="0" headerRowDxfId="111">
  <autoFilter ref="G2:G5" xr:uid="{5DC3DDF1-A155-C046-8D21-B78E3AC856A7}"/>
  <tableColumns count="1">
    <tableColumn id="1" xr3:uid="{17D61126-CA60-9047-97D6-B4D1FA21A174}" name="Temporal profile"/>
  </tableColumns>
  <tableStyleInfo name="Tabellenformat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9AB7711-7755-F346-BDF7-3B0616FDBE03}" name="tblPT" displayName="tblPT" ref="J2:J33" totalsRowShown="0" headerRowDxfId="110">
  <autoFilter ref="J2:J33" xr:uid="{59AB7711-7755-F346-BDF7-3B0616FDBE03}"/>
  <tableColumns count="1">
    <tableColumn id="1" xr3:uid="{8C3E6B9F-1933-6240-A174-CE44163FE8CD}" name="Pressure type"/>
  </tableColumns>
  <tableStyleInfo name="Tabellenformat 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50C19F0-86A6-2C44-9DA9-9CC29A7E1891}" name="tblIC_Verweis" displayName="tblIC_Verweis" ref="K2:K33" totalsRowShown="0" headerRowDxfId="109">
  <autoFilter ref="K2:K33" xr:uid="{A50C19F0-86A6-2C44-9DA9-9CC29A7E1891}"/>
  <tableColumns count="1">
    <tableColumn id="1" xr3:uid="{4C21713A-CBAB-8646-8D2D-DBB5E9FF02C2}" name="impact category für Verweis"/>
  </tableColumns>
  <tableStyleInfo name="Tabellenformat 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5C347DA-B0E1-054B-A9B2-20BC0C066691}" name="tblUnit_Verweis" displayName="tblUnit_Verweis" ref="L2:L33" totalsRowShown="0" headerRowDxfId="108">
  <autoFilter ref="L2:L33" xr:uid="{F5C347DA-B0E1-054B-A9B2-20BC0C066691}"/>
  <tableColumns count="1">
    <tableColumn id="1" xr3:uid="{9FF95036-CB33-B04C-B6F4-9A3F38658518}" name="Reporting unit für Verweis"/>
  </tableColumns>
  <tableStyleInfo name="Tabellenformat 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944709C-7248-4D41-8E02-2C789D08581E}" name="tblIC" displayName="tblIC" ref="I2:I7" totalsRowShown="0" headerRowDxfId="107">
  <autoFilter ref="I2:I7" xr:uid="{9944709C-7248-4D41-8E02-2C789D08581E}"/>
  <tableColumns count="1">
    <tableColumn id="1" xr3:uid="{0F40E02B-E6BF-4044-81E6-A2BE672A63D1}" name="Impact category"/>
  </tableColumns>
  <tableStyleInfo name="Tabellenformat 3"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table" Target="../tables/table22.xml"/><Relationship Id="rId6" Type="http://schemas.openxmlformats.org/officeDocument/2006/relationships/table" Target="../tables/table27.xml"/><Relationship Id="rId5" Type="http://schemas.openxmlformats.org/officeDocument/2006/relationships/table" Target="../tables/table26.xml"/><Relationship Id="rId4" Type="http://schemas.openxmlformats.org/officeDocument/2006/relationships/table" Target="../tables/table2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558F-8648-C146-924A-85DD56B5B734}">
  <dimension ref="A1"/>
  <sheetViews>
    <sheetView showGridLines="0" tabSelected="1" workbookViewId="0">
      <selection activeCell="O12" sqref="O12"/>
    </sheetView>
  </sheetViews>
  <sheetFormatPr baseColWidth="10" defaultRowHeight="16"/>
  <sheetData/>
  <sheetProtection selectLockedCells="1" selectUnlockedCell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F68F-8BEC-234E-BA28-CE8FD6F4F060}">
  <dimension ref="A1:U94"/>
  <sheetViews>
    <sheetView showGridLines="0" workbookViewId="0">
      <selection activeCell="A18" sqref="A18"/>
    </sheetView>
  </sheetViews>
  <sheetFormatPr baseColWidth="10" defaultRowHeight="16"/>
  <cols>
    <col min="1" max="1" width="29.5" customWidth="1"/>
    <col min="2" max="2" width="28" customWidth="1"/>
    <col min="3" max="3" width="17.6640625" customWidth="1"/>
    <col min="4" max="4" width="16.33203125" customWidth="1"/>
    <col min="5" max="5" width="34.33203125" customWidth="1"/>
    <col min="6" max="6" width="13.6640625" customWidth="1"/>
    <col min="7" max="7" width="16.83203125" customWidth="1"/>
    <col min="8" max="8" width="22.1640625" customWidth="1"/>
    <col min="9" max="9" width="27" customWidth="1"/>
    <col min="10" max="10" width="42.33203125" customWidth="1"/>
    <col min="11" max="11" width="27.1640625" customWidth="1"/>
    <col min="12" max="12" width="24.6640625" customWidth="1"/>
    <col min="13" max="13" width="20.33203125" customWidth="1"/>
    <col min="14" max="14" width="19.33203125" customWidth="1"/>
    <col min="15" max="15" width="17.1640625" customWidth="1"/>
    <col min="16" max="16" width="15" customWidth="1"/>
    <col min="17" max="17" width="39.33203125" customWidth="1"/>
    <col min="18" max="18" width="14.5" customWidth="1"/>
    <col min="19" max="19" width="43.33203125" bestFit="1" customWidth="1"/>
    <col min="20" max="20" width="26.6640625" bestFit="1" customWidth="1"/>
    <col min="21" max="21" width="18.6640625" bestFit="1" customWidth="1"/>
    <col min="22" max="22" width="18.5" bestFit="1" customWidth="1"/>
  </cols>
  <sheetData>
    <row r="1" spans="1:21" ht="24">
      <c r="A1" s="8" t="s">
        <v>259</v>
      </c>
      <c r="U1" s="6"/>
    </row>
    <row r="2" spans="1:21">
      <c r="A2" s="50" t="s">
        <v>43</v>
      </c>
      <c r="B2" s="50" t="s">
        <v>19</v>
      </c>
      <c r="C2" s="50" t="s">
        <v>139</v>
      </c>
      <c r="D2" s="50" t="s">
        <v>140</v>
      </c>
      <c r="E2" s="50" t="s">
        <v>42</v>
      </c>
      <c r="F2" s="50" t="s">
        <v>41</v>
      </c>
      <c r="G2" s="50" t="s">
        <v>47</v>
      </c>
      <c r="H2" s="50" t="s">
        <v>142</v>
      </c>
      <c r="I2" s="50" t="s">
        <v>53</v>
      </c>
      <c r="J2" s="50" t="s">
        <v>85</v>
      </c>
      <c r="K2" s="50" t="s">
        <v>110</v>
      </c>
      <c r="L2" s="50" t="s">
        <v>105</v>
      </c>
      <c r="M2" s="50" t="s">
        <v>137</v>
      </c>
      <c r="N2" s="50" t="s">
        <v>97</v>
      </c>
      <c r="O2" s="50" t="s">
        <v>98</v>
      </c>
      <c r="P2" s="50" t="s">
        <v>94</v>
      </c>
      <c r="Q2" s="50" t="s">
        <v>111</v>
      </c>
      <c r="R2" s="47" t="s">
        <v>200</v>
      </c>
      <c r="S2" s="50" t="s">
        <v>193</v>
      </c>
    </row>
    <row r="3" spans="1:21">
      <c r="A3" s="11" t="s">
        <v>0</v>
      </c>
      <c r="B3" s="11" t="s">
        <v>9</v>
      </c>
      <c r="C3" s="11" t="s">
        <v>100</v>
      </c>
      <c r="D3" s="11">
        <v>0.8</v>
      </c>
      <c r="E3" s="11" t="s">
        <v>20</v>
      </c>
      <c r="F3" s="11" t="s">
        <v>38</v>
      </c>
      <c r="G3" s="11" t="s">
        <v>44</v>
      </c>
      <c r="H3" s="11">
        <v>1.2</v>
      </c>
      <c r="I3" s="11" t="s">
        <v>48</v>
      </c>
      <c r="J3" s="11" t="s">
        <v>54</v>
      </c>
      <c r="K3" s="11" t="s">
        <v>48</v>
      </c>
      <c r="L3" s="11" t="s">
        <v>86</v>
      </c>
      <c r="M3" s="11">
        <v>1</v>
      </c>
      <c r="N3" s="11" t="s">
        <v>95</v>
      </c>
      <c r="O3" s="11" t="s">
        <v>99</v>
      </c>
      <c r="P3" s="11" t="s">
        <v>86</v>
      </c>
      <c r="Q3" s="11" t="s">
        <v>112</v>
      </c>
      <c r="R3" s="16" t="s">
        <v>0</v>
      </c>
      <c r="S3" s="51" t="s">
        <v>203</v>
      </c>
      <c r="T3" s="5"/>
    </row>
    <row r="4" spans="1:21">
      <c r="A4" s="11" t="s">
        <v>1</v>
      </c>
      <c r="B4" s="11" t="s">
        <v>10</v>
      </c>
      <c r="C4" s="11" t="s">
        <v>101</v>
      </c>
      <c r="D4" s="11">
        <v>0.6</v>
      </c>
      <c r="E4" s="11" t="s">
        <v>21</v>
      </c>
      <c r="F4" s="11" t="s">
        <v>39</v>
      </c>
      <c r="G4" s="11" t="s">
        <v>45</v>
      </c>
      <c r="H4" s="11">
        <v>1</v>
      </c>
      <c r="I4" s="11" t="s">
        <v>49</v>
      </c>
      <c r="J4" s="11" t="s">
        <v>55</v>
      </c>
      <c r="K4" s="11" t="s">
        <v>48</v>
      </c>
      <c r="L4" s="11" t="s">
        <v>86</v>
      </c>
      <c r="M4" s="11">
        <v>0.6</v>
      </c>
      <c r="N4" s="16" t="s">
        <v>96</v>
      </c>
      <c r="O4" s="11" t="s">
        <v>100</v>
      </c>
      <c r="P4" s="9" t="s">
        <v>88</v>
      </c>
      <c r="Q4" s="11" t="s">
        <v>113</v>
      </c>
      <c r="R4" s="16" t="s">
        <v>201</v>
      </c>
      <c r="S4" s="51" t="s">
        <v>204</v>
      </c>
    </row>
    <row r="5" spans="1:21">
      <c r="A5" s="11" t="s">
        <v>2</v>
      </c>
      <c r="B5" s="11" t="s">
        <v>11</v>
      </c>
      <c r="C5" s="11" t="s">
        <v>101</v>
      </c>
      <c r="D5" s="11">
        <v>0.6</v>
      </c>
      <c r="E5" s="11" t="s">
        <v>22</v>
      </c>
      <c r="F5" s="11" t="s">
        <v>40</v>
      </c>
      <c r="G5" s="11" t="s">
        <v>46</v>
      </c>
      <c r="H5" s="11">
        <v>1.1000000000000001</v>
      </c>
      <c r="I5" s="14" t="s">
        <v>50</v>
      </c>
      <c r="J5" s="14" t="s">
        <v>56</v>
      </c>
      <c r="K5" s="11" t="s">
        <v>48</v>
      </c>
      <c r="L5" s="11" t="s">
        <v>86</v>
      </c>
      <c r="M5" s="11">
        <v>0.8</v>
      </c>
      <c r="O5" s="16" t="s">
        <v>101</v>
      </c>
      <c r="P5" s="11" t="s">
        <v>89</v>
      </c>
      <c r="Q5" s="11" t="s">
        <v>114</v>
      </c>
      <c r="R5" s="16" t="s">
        <v>202</v>
      </c>
      <c r="S5" s="51" t="s">
        <v>205</v>
      </c>
      <c r="U5" s="2"/>
    </row>
    <row r="6" spans="1:21">
      <c r="A6" s="11" t="s">
        <v>3</v>
      </c>
      <c r="B6" s="11" t="s">
        <v>12</v>
      </c>
      <c r="C6" s="11" t="s">
        <v>100</v>
      </c>
      <c r="D6" s="11">
        <v>0.8</v>
      </c>
      <c r="E6" s="11" t="s">
        <v>23</v>
      </c>
      <c r="I6" s="11" t="s">
        <v>51</v>
      </c>
      <c r="J6" s="11" t="s">
        <v>57</v>
      </c>
      <c r="K6" s="11" t="s">
        <v>48</v>
      </c>
      <c r="L6" s="11" t="s">
        <v>87</v>
      </c>
      <c r="M6" s="11">
        <v>0.8</v>
      </c>
      <c r="O6" s="16" t="s">
        <v>102</v>
      </c>
      <c r="P6" s="11" t="s">
        <v>106</v>
      </c>
      <c r="Q6" s="11" t="s">
        <v>115</v>
      </c>
      <c r="S6" s="51" t="s">
        <v>206</v>
      </c>
      <c r="U6" s="2"/>
    </row>
    <row r="7" spans="1:21">
      <c r="A7" s="11" t="s">
        <v>4</v>
      </c>
      <c r="B7" s="11" t="s">
        <v>13</v>
      </c>
      <c r="C7" s="11" t="s">
        <v>100</v>
      </c>
      <c r="D7" s="11">
        <v>0.8</v>
      </c>
      <c r="E7" s="11" t="s">
        <v>24</v>
      </c>
      <c r="I7" s="11" t="s">
        <v>52</v>
      </c>
      <c r="J7" s="11" t="s">
        <v>58</v>
      </c>
      <c r="K7" s="11" t="s">
        <v>48</v>
      </c>
      <c r="L7" s="11" t="s">
        <v>87</v>
      </c>
      <c r="M7" s="11">
        <v>0.6</v>
      </c>
      <c r="O7" s="16" t="s">
        <v>103</v>
      </c>
      <c r="P7" s="11" t="s">
        <v>87</v>
      </c>
      <c r="Q7" s="11" t="s">
        <v>116</v>
      </c>
      <c r="S7" s="51" t="s">
        <v>207</v>
      </c>
      <c r="U7" s="2"/>
    </row>
    <row r="8" spans="1:21">
      <c r="A8" s="11" t="s">
        <v>5</v>
      </c>
      <c r="B8" s="11" t="s">
        <v>14</v>
      </c>
      <c r="C8" s="11" t="s">
        <v>100</v>
      </c>
      <c r="D8" s="11">
        <v>0.8</v>
      </c>
      <c r="E8" s="11" t="s">
        <v>25</v>
      </c>
      <c r="I8" s="11"/>
      <c r="J8" s="11" t="s">
        <v>59</v>
      </c>
      <c r="K8" s="11" t="s">
        <v>48</v>
      </c>
      <c r="L8" s="11" t="s">
        <v>86</v>
      </c>
      <c r="M8" s="11">
        <v>1</v>
      </c>
      <c r="O8" s="16" t="s">
        <v>104</v>
      </c>
      <c r="P8" s="11" t="s">
        <v>107</v>
      </c>
      <c r="Q8" s="11" t="s">
        <v>117</v>
      </c>
      <c r="S8" s="51" t="s">
        <v>208</v>
      </c>
      <c r="U8" s="2"/>
    </row>
    <row r="9" spans="1:21">
      <c r="A9" s="11" t="s">
        <v>6</v>
      </c>
      <c r="B9" s="11" t="s">
        <v>15</v>
      </c>
      <c r="C9" s="11" t="s">
        <v>141</v>
      </c>
      <c r="D9" s="11">
        <v>1</v>
      </c>
      <c r="E9" s="11" t="s">
        <v>26</v>
      </c>
      <c r="J9" s="11" t="s">
        <v>60</v>
      </c>
      <c r="K9" s="11" t="s">
        <v>48</v>
      </c>
      <c r="L9" s="11" t="s">
        <v>87</v>
      </c>
      <c r="M9" s="11">
        <v>0.4</v>
      </c>
      <c r="P9" s="11" t="s">
        <v>91</v>
      </c>
      <c r="Q9" s="11" t="s">
        <v>118</v>
      </c>
      <c r="S9" s="51" t="s">
        <v>209</v>
      </c>
      <c r="U9" s="2"/>
    </row>
    <row r="10" spans="1:21">
      <c r="A10" s="11" t="s">
        <v>7</v>
      </c>
      <c r="B10" s="11" t="s">
        <v>16</v>
      </c>
      <c r="C10" s="11" t="s">
        <v>141</v>
      </c>
      <c r="D10" s="11">
        <v>1</v>
      </c>
      <c r="E10" s="11" t="s">
        <v>27</v>
      </c>
      <c r="J10" s="11" t="s">
        <v>61</v>
      </c>
      <c r="K10" s="11" t="s">
        <v>49</v>
      </c>
      <c r="L10" s="11" t="s">
        <v>88</v>
      </c>
      <c r="M10" s="11">
        <v>0.6</v>
      </c>
      <c r="P10" s="11" t="s">
        <v>108</v>
      </c>
      <c r="Q10" s="11" t="s">
        <v>119</v>
      </c>
      <c r="S10" s="51" t="s">
        <v>210</v>
      </c>
      <c r="U10" s="2"/>
    </row>
    <row r="11" spans="1:21">
      <c r="A11" s="11" t="s">
        <v>8</v>
      </c>
      <c r="B11" s="11" t="s">
        <v>17</v>
      </c>
      <c r="C11" s="11" t="s">
        <v>141</v>
      </c>
      <c r="D11" s="11">
        <v>1</v>
      </c>
      <c r="E11" s="11" t="s">
        <v>28</v>
      </c>
      <c r="J11" s="11" t="s">
        <v>62</v>
      </c>
      <c r="K11" s="11" t="s">
        <v>49</v>
      </c>
      <c r="L11" s="11" t="s">
        <v>88</v>
      </c>
      <c r="M11" s="11">
        <v>0.4</v>
      </c>
      <c r="P11" s="11" t="s">
        <v>109</v>
      </c>
      <c r="Q11" s="11" t="s">
        <v>120</v>
      </c>
      <c r="S11" s="51" t="s">
        <v>211</v>
      </c>
      <c r="U11" s="2"/>
    </row>
    <row r="12" spans="1:21">
      <c r="B12" s="11" t="s">
        <v>18</v>
      </c>
      <c r="C12" s="11" t="s">
        <v>102</v>
      </c>
      <c r="D12" s="11">
        <v>0.4</v>
      </c>
      <c r="E12" s="11" t="s">
        <v>29</v>
      </c>
      <c r="J12" s="11" t="s">
        <v>63</v>
      </c>
      <c r="K12" s="11" t="s">
        <v>49</v>
      </c>
      <c r="L12" s="11" t="s">
        <v>88</v>
      </c>
      <c r="M12" s="11">
        <v>0.6</v>
      </c>
      <c r="S12" s="51" t="s">
        <v>212</v>
      </c>
      <c r="U12" s="2"/>
    </row>
    <row r="13" spans="1:21">
      <c r="E13" s="11" t="s">
        <v>30</v>
      </c>
      <c r="J13" s="11" t="s">
        <v>64</v>
      </c>
      <c r="K13" s="11" t="s">
        <v>49</v>
      </c>
      <c r="L13" s="11" t="s">
        <v>89</v>
      </c>
      <c r="M13" s="11">
        <v>0.6</v>
      </c>
      <c r="S13" s="51" t="s">
        <v>213</v>
      </c>
      <c r="U13" s="2"/>
    </row>
    <row r="14" spans="1:21">
      <c r="E14" s="11" t="s">
        <v>31</v>
      </c>
      <c r="J14" s="11" t="s">
        <v>65</v>
      </c>
      <c r="K14" s="11" t="s">
        <v>49</v>
      </c>
      <c r="L14" s="11" t="s">
        <v>89</v>
      </c>
      <c r="M14" s="11">
        <v>0.6</v>
      </c>
      <c r="S14" s="51" t="s">
        <v>214</v>
      </c>
      <c r="U14" s="2"/>
    </row>
    <row r="15" spans="1:21">
      <c r="C15" s="2"/>
      <c r="E15" s="11" t="s">
        <v>32</v>
      </c>
      <c r="J15" s="11" t="s">
        <v>66</v>
      </c>
      <c r="K15" s="11" t="s">
        <v>49</v>
      </c>
      <c r="L15" s="11" t="s">
        <v>88</v>
      </c>
      <c r="M15" s="11">
        <v>0.6</v>
      </c>
      <c r="S15" s="51" t="s">
        <v>215</v>
      </c>
      <c r="T15" s="5"/>
      <c r="U15" s="2"/>
    </row>
    <row r="16" spans="1:21">
      <c r="E16" s="11" t="s">
        <v>33</v>
      </c>
      <c r="J16" s="11" t="s">
        <v>67</v>
      </c>
      <c r="K16" s="11" t="s">
        <v>50</v>
      </c>
      <c r="L16" s="11" t="s">
        <v>90</v>
      </c>
      <c r="M16" s="11">
        <v>0.6</v>
      </c>
      <c r="O16" s="2"/>
      <c r="S16" s="51" t="s">
        <v>216</v>
      </c>
      <c r="U16" s="2"/>
    </row>
    <row r="17" spans="3:21">
      <c r="C17" s="2"/>
      <c r="E17" s="11" t="s">
        <v>34</v>
      </c>
      <c r="J17" s="11" t="s">
        <v>68</v>
      </c>
      <c r="K17" s="11" t="s">
        <v>50</v>
      </c>
      <c r="L17" s="11" t="s">
        <v>90</v>
      </c>
      <c r="M17" s="11">
        <v>0.6</v>
      </c>
      <c r="S17" s="51" t="s">
        <v>217</v>
      </c>
      <c r="U17" s="2"/>
    </row>
    <row r="18" spans="3:21">
      <c r="E18" s="11" t="s">
        <v>35</v>
      </c>
      <c r="J18" s="11" t="s">
        <v>69</v>
      </c>
      <c r="K18" s="11" t="s">
        <v>50</v>
      </c>
      <c r="L18" s="11" t="s">
        <v>90</v>
      </c>
      <c r="M18" s="11">
        <v>0.4</v>
      </c>
      <c r="O18" s="2"/>
      <c r="S18" s="51" t="s">
        <v>218</v>
      </c>
      <c r="U18" s="2"/>
    </row>
    <row r="19" spans="3:21">
      <c r="C19" s="2"/>
      <c r="E19" s="11" t="s">
        <v>36</v>
      </c>
      <c r="J19" s="11" t="s">
        <v>70</v>
      </c>
      <c r="K19" s="11" t="s">
        <v>50</v>
      </c>
      <c r="L19" s="11" t="s">
        <v>90</v>
      </c>
      <c r="M19" s="11">
        <v>0.6</v>
      </c>
      <c r="O19" s="2"/>
      <c r="S19" s="51" t="s">
        <v>219</v>
      </c>
      <c r="U19" s="2"/>
    </row>
    <row r="20" spans="3:21">
      <c r="E20" s="11" t="s">
        <v>37</v>
      </c>
      <c r="J20" s="11" t="s">
        <v>71</v>
      </c>
      <c r="K20" s="11" t="s">
        <v>50</v>
      </c>
      <c r="L20" s="11" t="s">
        <v>90</v>
      </c>
      <c r="M20" s="11">
        <v>0.4</v>
      </c>
      <c r="O20" s="2"/>
      <c r="S20" s="51" t="s">
        <v>220</v>
      </c>
      <c r="T20" s="5"/>
      <c r="U20" s="2"/>
    </row>
    <row r="21" spans="3:21">
      <c r="C21" s="2"/>
      <c r="J21" s="11" t="s">
        <v>72</v>
      </c>
      <c r="K21" s="11" t="s">
        <v>51</v>
      </c>
      <c r="L21" s="11" t="s">
        <v>89</v>
      </c>
      <c r="M21" s="11">
        <v>0.6</v>
      </c>
      <c r="O21" s="2"/>
      <c r="S21" s="51" t="s">
        <v>221</v>
      </c>
      <c r="U21" s="2"/>
    </row>
    <row r="22" spans="3:21">
      <c r="J22" s="11" t="s">
        <v>73</v>
      </c>
      <c r="K22" s="11" t="s">
        <v>51</v>
      </c>
      <c r="L22" s="11" t="s">
        <v>89</v>
      </c>
      <c r="M22" s="11">
        <v>0.4</v>
      </c>
      <c r="O22" s="2"/>
      <c r="S22" s="51" t="s">
        <v>222</v>
      </c>
      <c r="U22" s="2"/>
    </row>
    <row r="23" spans="3:21">
      <c r="C23" s="2"/>
      <c r="J23" s="11" t="s">
        <v>74</v>
      </c>
      <c r="K23" s="11" t="s">
        <v>51</v>
      </c>
      <c r="L23" s="11" t="s">
        <v>89</v>
      </c>
      <c r="M23" s="11">
        <v>0.6</v>
      </c>
      <c r="O23" s="2"/>
      <c r="S23" s="51" t="s">
        <v>223</v>
      </c>
      <c r="U23" s="2"/>
    </row>
    <row r="24" spans="3:21">
      <c r="J24" s="11" t="s">
        <v>75</v>
      </c>
      <c r="K24" s="11" t="s">
        <v>51</v>
      </c>
      <c r="L24" s="11" t="s">
        <v>88</v>
      </c>
      <c r="M24" s="11">
        <v>0.6</v>
      </c>
      <c r="O24" s="2"/>
      <c r="S24" s="51" t="s">
        <v>224</v>
      </c>
      <c r="U24" s="2"/>
    </row>
    <row r="25" spans="3:21">
      <c r="C25" s="2"/>
      <c r="J25" s="11" t="s">
        <v>76</v>
      </c>
      <c r="K25" s="11" t="s">
        <v>51</v>
      </c>
      <c r="L25" s="11" t="s">
        <v>88</v>
      </c>
      <c r="M25" s="11">
        <v>0.4</v>
      </c>
      <c r="O25" s="2"/>
      <c r="S25" s="51" t="s">
        <v>225</v>
      </c>
      <c r="U25" s="2"/>
    </row>
    <row r="26" spans="3:21">
      <c r="J26" s="11" t="s">
        <v>77</v>
      </c>
      <c r="K26" s="11" t="s">
        <v>51</v>
      </c>
      <c r="L26" s="11" t="s">
        <v>91</v>
      </c>
      <c r="M26" s="11">
        <v>0.6</v>
      </c>
      <c r="O26" s="2"/>
      <c r="S26" s="51" t="s">
        <v>226</v>
      </c>
      <c r="U26" s="2"/>
    </row>
    <row r="27" spans="3:21">
      <c r="C27" s="2"/>
      <c r="J27" s="11" t="s">
        <v>78</v>
      </c>
      <c r="K27" s="11" t="s">
        <v>51</v>
      </c>
      <c r="L27" s="11" t="s">
        <v>88</v>
      </c>
      <c r="M27" s="11">
        <v>0.6</v>
      </c>
      <c r="O27" s="2"/>
      <c r="S27" s="51" t="s">
        <v>228</v>
      </c>
      <c r="T27" s="5" t="s">
        <v>227</v>
      </c>
      <c r="U27" s="2"/>
    </row>
    <row r="28" spans="3:21">
      <c r="J28" s="11" t="s">
        <v>79</v>
      </c>
      <c r="K28" s="11" t="s">
        <v>51</v>
      </c>
      <c r="L28" s="11" t="s">
        <v>92</v>
      </c>
      <c r="M28" s="11">
        <v>0.4</v>
      </c>
      <c r="O28" s="2"/>
      <c r="S28" s="51" t="s">
        <v>229</v>
      </c>
      <c r="U28" s="2"/>
    </row>
    <row r="29" spans="3:21">
      <c r="C29" s="2"/>
      <c r="J29" s="11" t="s">
        <v>80</v>
      </c>
      <c r="K29" s="11" t="s">
        <v>52</v>
      </c>
      <c r="L29" s="11" t="s">
        <v>93</v>
      </c>
      <c r="M29" s="11">
        <v>0.6</v>
      </c>
      <c r="O29" s="2"/>
      <c r="S29" s="51" t="s">
        <v>230</v>
      </c>
      <c r="U29" s="2"/>
    </row>
    <row r="30" spans="3:21">
      <c r="J30" s="11" t="s">
        <v>81</v>
      </c>
      <c r="K30" s="11" t="s">
        <v>52</v>
      </c>
      <c r="L30" s="11" t="s">
        <v>89</v>
      </c>
      <c r="M30" s="11">
        <v>0.8</v>
      </c>
      <c r="O30" s="2"/>
      <c r="S30" s="51" t="s">
        <v>231</v>
      </c>
      <c r="U30" s="2"/>
    </row>
    <row r="31" spans="3:21">
      <c r="C31" s="2"/>
      <c r="J31" s="11" t="s">
        <v>82</v>
      </c>
      <c r="K31" s="11" t="s">
        <v>52</v>
      </c>
      <c r="L31" s="11" t="s">
        <v>93</v>
      </c>
      <c r="M31" s="11">
        <v>0.8</v>
      </c>
      <c r="O31" s="2"/>
      <c r="S31" s="51" t="s">
        <v>232</v>
      </c>
      <c r="U31" s="2"/>
    </row>
    <row r="32" spans="3:21">
      <c r="J32" s="11" t="s">
        <v>83</v>
      </c>
      <c r="K32" s="11" t="s">
        <v>52</v>
      </c>
      <c r="L32" s="11" t="s">
        <v>86</v>
      </c>
      <c r="M32" s="11">
        <v>0.6</v>
      </c>
      <c r="O32" s="2"/>
      <c r="S32" s="51" t="s">
        <v>234</v>
      </c>
      <c r="T32" s="5" t="s">
        <v>233</v>
      </c>
      <c r="U32" s="2"/>
    </row>
    <row r="33" spans="3:21">
      <c r="C33" s="2"/>
      <c r="J33" s="11" t="s">
        <v>84</v>
      </c>
      <c r="K33" s="11" t="s">
        <v>52</v>
      </c>
      <c r="L33" s="11" t="s">
        <v>89</v>
      </c>
      <c r="M33" s="11">
        <v>0.6</v>
      </c>
      <c r="O33" s="2"/>
      <c r="S33" s="51" t="s">
        <v>235</v>
      </c>
      <c r="U33" s="2"/>
    </row>
    <row r="34" spans="3:21">
      <c r="O34" s="2"/>
      <c r="S34" s="51" t="s">
        <v>236</v>
      </c>
      <c r="U34" s="2"/>
    </row>
    <row r="35" spans="3:21">
      <c r="O35" s="2"/>
      <c r="S35" s="51" t="s">
        <v>237</v>
      </c>
      <c r="U35" s="2"/>
    </row>
    <row r="36" spans="3:21">
      <c r="O36" s="2"/>
      <c r="S36" s="51" t="s">
        <v>239</v>
      </c>
      <c r="T36" s="5" t="s">
        <v>238</v>
      </c>
      <c r="U36" s="2"/>
    </row>
    <row r="37" spans="3:21">
      <c r="O37" s="2"/>
      <c r="S37" s="51" t="s">
        <v>240</v>
      </c>
      <c r="U37" s="2"/>
    </row>
    <row r="38" spans="3:21">
      <c r="O38" s="2"/>
      <c r="S38" s="51" t="s">
        <v>241</v>
      </c>
      <c r="U38" s="2"/>
    </row>
    <row r="39" spans="3:21">
      <c r="O39" s="2"/>
      <c r="S39" s="51" t="s">
        <v>242</v>
      </c>
      <c r="U39" s="2"/>
    </row>
    <row r="40" spans="3:21">
      <c r="C40" s="2"/>
      <c r="O40" s="2"/>
      <c r="S40" s="51" t="s">
        <v>244</v>
      </c>
      <c r="U40" s="2"/>
    </row>
    <row r="41" spans="3:21">
      <c r="C41" s="2"/>
      <c r="O41" s="2"/>
      <c r="U41" s="2"/>
    </row>
    <row r="42" spans="3:21">
      <c r="O42" s="2"/>
    </row>
    <row r="43" spans="3:21">
      <c r="C43" s="2"/>
      <c r="O43" s="2"/>
    </row>
    <row r="44" spans="3:21">
      <c r="O44" s="2"/>
    </row>
    <row r="45" spans="3:21">
      <c r="C45" s="2"/>
      <c r="O45" s="2"/>
    </row>
    <row r="46" spans="3:21">
      <c r="O46" s="2"/>
    </row>
    <row r="47" spans="3:21">
      <c r="O47" s="2"/>
    </row>
    <row r="48" spans="3:21">
      <c r="O48" s="2"/>
    </row>
    <row r="49" spans="15:15">
      <c r="O49" s="2"/>
    </row>
    <row r="50" spans="15:15">
      <c r="O50" s="2"/>
    </row>
    <row r="51" spans="15:15">
      <c r="O51" s="2"/>
    </row>
    <row r="52" spans="15:15">
      <c r="O52" s="2"/>
    </row>
    <row r="53" spans="15:15">
      <c r="O53" s="2"/>
    </row>
    <row r="54" spans="15:15">
      <c r="O54" s="2"/>
    </row>
    <row r="55" spans="15:15">
      <c r="O55" s="2"/>
    </row>
    <row r="56" spans="15:15">
      <c r="O56" s="2"/>
    </row>
    <row r="57" spans="15:15">
      <c r="O57" s="2"/>
    </row>
    <row r="58" spans="15:15">
      <c r="O58" s="2"/>
    </row>
    <row r="59" spans="15:15">
      <c r="O59" s="2"/>
    </row>
    <row r="60" spans="15:15">
      <c r="O60" s="2"/>
    </row>
    <row r="61" spans="15:15">
      <c r="O61" s="2"/>
    </row>
    <row r="62" spans="15:15">
      <c r="O62" s="2"/>
    </row>
    <row r="63" spans="15:15">
      <c r="O63" s="2"/>
    </row>
    <row r="64" spans="15:15">
      <c r="O64" s="2"/>
    </row>
    <row r="65" spans="15:15">
      <c r="O65" s="2"/>
    </row>
    <row r="66" spans="15:15">
      <c r="O66" s="2"/>
    </row>
    <row r="67" spans="15:15">
      <c r="O67" s="2"/>
    </row>
    <row r="68" spans="15:15">
      <c r="O68" s="2"/>
    </row>
    <row r="69" spans="15:15">
      <c r="O69" s="2"/>
    </row>
    <row r="70" spans="15:15">
      <c r="O70" s="2"/>
    </row>
    <row r="71" spans="15:15">
      <c r="O71" s="2"/>
    </row>
    <row r="72" spans="15:15">
      <c r="O72" s="2"/>
    </row>
    <row r="73" spans="15:15">
      <c r="O73" s="2"/>
    </row>
    <row r="74" spans="15:15">
      <c r="O74" s="2"/>
    </row>
    <row r="75" spans="15:15">
      <c r="O75" s="2"/>
    </row>
    <row r="76" spans="15:15">
      <c r="O76" s="2"/>
    </row>
    <row r="77" spans="15:15">
      <c r="O77" s="2"/>
    </row>
    <row r="78" spans="15:15">
      <c r="O78" s="2"/>
    </row>
    <row r="79" spans="15:15">
      <c r="O79" s="2"/>
    </row>
    <row r="80" spans="15:15">
      <c r="O80" s="2"/>
    </row>
    <row r="81" spans="15:15">
      <c r="O81" s="2"/>
    </row>
    <row r="82" spans="15:15">
      <c r="O82" s="2"/>
    </row>
    <row r="83" spans="15:15">
      <c r="O83" s="2"/>
    </row>
    <row r="84" spans="15:15">
      <c r="O84" s="2"/>
    </row>
    <row r="85" spans="15:15">
      <c r="O85" s="2"/>
    </row>
    <row r="86" spans="15:15">
      <c r="O86" s="2"/>
    </row>
    <row r="87" spans="15:15">
      <c r="O87" s="2"/>
    </row>
    <row r="88" spans="15:15">
      <c r="O88" s="2"/>
    </row>
    <row r="89" spans="15:15">
      <c r="O89" s="2"/>
    </row>
    <row r="90" spans="15:15">
      <c r="O90" s="2"/>
    </row>
    <row r="91" spans="15:15">
      <c r="O91" s="2"/>
    </row>
    <row r="92" spans="15:15">
      <c r="O92" s="2"/>
    </row>
    <row r="93" spans="15:15">
      <c r="O93" s="2"/>
    </row>
    <row r="94" spans="15:15">
      <c r="O94" s="2"/>
    </row>
  </sheetData>
  <sheetProtection sheet="1" objects="1" scenarios="1" selectLockedCells="1" selectUnlockedCells="1"/>
  <pageMargins left="0.7" right="0.7" top="0.78740157499999996" bottom="0.78740157499999996" header="0.3" footer="0.3"/>
  <tableParts count="19">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42CF3-99B7-7641-BE29-5197210028D4}">
  <dimension ref="A1:P24"/>
  <sheetViews>
    <sheetView showGridLines="0" topLeftCell="A3" workbookViewId="0">
      <selection activeCell="J10" sqref="J10"/>
    </sheetView>
  </sheetViews>
  <sheetFormatPr baseColWidth="10" defaultRowHeight="16"/>
  <cols>
    <col min="1" max="1" width="11.5" bestFit="1" customWidth="1"/>
    <col min="2" max="2" width="15.1640625" style="1" bestFit="1" customWidth="1"/>
    <col min="3" max="3" width="9.33203125" style="1" bestFit="1" customWidth="1"/>
    <col min="4" max="4" width="10.1640625" style="1" bestFit="1" customWidth="1"/>
    <col min="5" max="5" width="10.5" style="1" bestFit="1" customWidth="1"/>
    <col min="6" max="6" width="11.83203125" style="1" bestFit="1" customWidth="1"/>
    <col min="7" max="7" width="22.83203125" bestFit="1" customWidth="1"/>
    <col min="8" max="8" width="28.6640625" style="1" bestFit="1" customWidth="1"/>
    <col min="9" max="9" width="29.6640625" style="1" bestFit="1" customWidth="1"/>
    <col min="10" max="10" width="35" style="1" bestFit="1" customWidth="1"/>
    <col min="11" max="11" width="40.5" style="1" bestFit="1" customWidth="1"/>
    <col min="12" max="12" width="24" style="1" bestFit="1" customWidth="1"/>
    <col min="13" max="13" width="25.5" style="1" bestFit="1" customWidth="1"/>
    <col min="14" max="14" width="35.5" style="1" bestFit="1" customWidth="1"/>
    <col min="15" max="15" width="32.5" style="1" bestFit="1" customWidth="1"/>
    <col min="16" max="16" width="14.5" style="1" bestFit="1" customWidth="1"/>
  </cols>
  <sheetData>
    <row r="1" spans="1:1" ht="24">
      <c r="A1" s="8" t="s">
        <v>252</v>
      </c>
    </row>
    <row r="23" spans="1:16">
      <c r="A23" s="40" t="s">
        <v>122</v>
      </c>
      <c r="B23" s="44" t="s">
        <v>121</v>
      </c>
      <c r="C23" s="44" t="s">
        <v>123</v>
      </c>
      <c r="D23" s="44" t="s">
        <v>124</v>
      </c>
      <c r="E23" s="44" t="s">
        <v>125</v>
      </c>
      <c r="F23" s="44" t="s">
        <v>126</v>
      </c>
      <c r="G23" s="41" t="s">
        <v>127</v>
      </c>
      <c r="H23" s="44" t="s">
        <v>19</v>
      </c>
      <c r="I23" s="44" t="s">
        <v>43</v>
      </c>
      <c r="J23" s="44" t="s">
        <v>42</v>
      </c>
      <c r="K23" s="44" t="s">
        <v>111</v>
      </c>
      <c r="L23" s="44" t="s">
        <v>128</v>
      </c>
      <c r="M23" s="44" t="s">
        <v>129</v>
      </c>
      <c r="N23" s="44" t="s">
        <v>130</v>
      </c>
      <c r="O23" s="44" t="s">
        <v>131</v>
      </c>
      <c r="P23" s="46" t="s">
        <v>132</v>
      </c>
    </row>
    <row r="24" spans="1:16">
      <c r="A24" s="17"/>
      <c r="B24" s="10"/>
      <c r="C24" s="10"/>
      <c r="D24" s="10"/>
      <c r="E24" s="10"/>
      <c r="F24" s="10"/>
      <c r="G24" s="11" t="str">
        <f>IF(AND(ISNUMBER(tblSites[[#This Row],[Latitude]]),ISNUMBER(tblSites[[#This Row],[Longitude]]),tblSites[[#This Row],[Latitude]]&gt;=-90,tblSites[[#This Row],[Latitude]]&lt;=90,tblSites[[#This Row],[Longitude]]&gt;=-180,tblSites[[#This Row],[Longitude]]&lt;=180),"OK","Check")</f>
        <v>Check</v>
      </c>
      <c r="H24" s="10"/>
      <c r="I24" s="10"/>
      <c r="J24" s="10"/>
      <c r="K24" s="10"/>
      <c r="L24" s="10"/>
      <c r="M24" s="10"/>
      <c r="N24" s="10"/>
      <c r="O24" s="10"/>
      <c r="P24" s="12"/>
    </row>
  </sheetData>
  <sheetProtection insertRows="0" selectLockedCells="1" sort="0" autoFilter="0"/>
  <conditionalFormatting sqref="G1:G1048576">
    <cfRule type="containsText" dxfId="1" priority="1" operator="containsText" text="Check">
      <formula>NOT(ISERROR(SEARCH("Check",G1)))</formula>
    </cfRule>
  </conditionalFormatting>
  <dataValidations count="5">
    <dataValidation type="list" allowBlank="1" showInputMessage="1" showErrorMessage="1" sqref="H24" xr:uid="{FA859560-135C-6C49-BDB5-AC37CA13666B}">
      <formula1>listBiome</formula1>
    </dataValidation>
    <dataValidation type="list" allowBlank="1" showInputMessage="1" showErrorMessage="1" sqref="I24" xr:uid="{1F591F48-CC1A-F847-9232-5894ED8C0AB7}">
      <formula1>listOS</formula1>
    </dataValidation>
    <dataValidation type="list" allowBlank="1" showInputMessage="1" showErrorMessage="1" sqref="J24" xr:uid="{EC33199F-D299-E644-A3D8-3BAB33FF6B61}">
      <formula1>listST</formula1>
    </dataValidation>
    <dataValidation type="list" allowBlank="1" showInputMessage="1" showErrorMessage="1" sqref="K24" xr:uid="{E3BBBB17-3571-CD48-9C03-41CAA3594FF6}">
      <formula1>listWST</formula1>
    </dataValidation>
    <dataValidation type="list" allowBlank="1" showInputMessage="1" showErrorMessage="1" sqref="L24:M24" xr:uid="{B0AF497A-11F7-C345-A925-A2A48E5BB295}">
      <formula1>listYesNo</formula1>
    </dataValidation>
  </dataValidations>
  <pageMargins left="0.7" right="0.7" top="0.78740157499999996" bottom="0.78740157499999996"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3BC2-E5FC-1040-A0A2-F5E4CD047BB3}">
  <dimension ref="A1:L21"/>
  <sheetViews>
    <sheetView showGridLines="0" workbookViewId="0">
      <selection activeCell="H11" sqref="H11"/>
    </sheetView>
  </sheetViews>
  <sheetFormatPr baseColWidth="10" defaultRowHeight="16"/>
  <cols>
    <col min="1" max="1" width="12.83203125" style="1" bestFit="1" customWidth="1"/>
    <col min="2" max="2" width="8.83203125" style="1" customWidth="1"/>
    <col min="3" max="3" width="14.6640625" style="1" bestFit="1" customWidth="1"/>
    <col min="4" max="4" width="14.6640625" style="1" customWidth="1"/>
    <col min="5" max="5" width="32.1640625" style="1" bestFit="1" customWidth="1"/>
    <col min="6" max="6" width="27.6640625" bestFit="1" customWidth="1"/>
    <col min="7" max="7" width="13.6640625" style="1" customWidth="1"/>
    <col min="8" max="8" width="16.1640625" style="1" customWidth="1"/>
    <col min="9" max="9" width="15" customWidth="1"/>
    <col min="10" max="10" width="16.83203125" style="1" customWidth="1"/>
    <col min="11" max="11" width="28.6640625" bestFit="1" customWidth="1"/>
    <col min="12" max="12" width="17.1640625" customWidth="1"/>
  </cols>
  <sheetData>
    <row r="1" spans="1:1" ht="24">
      <c r="A1" s="39" t="s">
        <v>253</v>
      </c>
    </row>
    <row r="20" spans="1:12">
      <c r="A20" s="43" t="s">
        <v>133</v>
      </c>
      <c r="B20" s="44" t="s">
        <v>122</v>
      </c>
      <c r="C20" s="44" t="s">
        <v>251</v>
      </c>
      <c r="D20" s="44" t="s">
        <v>134</v>
      </c>
      <c r="E20" s="44" t="s">
        <v>85</v>
      </c>
      <c r="F20" s="41" t="s">
        <v>53</v>
      </c>
      <c r="G20" s="44" t="s">
        <v>41</v>
      </c>
      <c r="H20" s="44" t="s">
        <v>136</v>
      </c>
      <c r="I20" s="41" t="s">
        <v>94</v>
      </c>
      <c r="J20" s="44" t="s">
        <v>47</v>
      </c>
      <c r="K20" s="41" t="s">
        <v>19</v>
      </c>
      <c r="L20" s="42" t="s">
        <v>98</v>
      </c>
    </row>
    <row r="21" spans="1:12">
      <c r="A21" s="17"/>
      <c r="B21" s="10"/>
      <c r="C21" s="10"/>
      <c r="D21" s="10"/>
      <c r="E21" s="10"/>
      <c r="F21" s="52" t="e" cm="1">
        <f t="array" ref="F21">_xlfn.XLOOKUP(tblActivities[[#This Row],[Pressure type]],listPT,listIC_Verweis)</f>
        <v>#N/A</v>
      </c>
      <c r="G21" s="10"/>
      <c r="H21" s="10"/>
      <c r="I21" s="52" t="e" cm="1">
        <f t="array" ref="I21">_xlfn.XLOOKUP(tblActivities[[#This Row],[Pressure type]],tblPT[],tblUnit_Verweis[])</f>
        <v>#N/A</v>
      </c>
      <c r="J21" s="10"/>
      <c r="K21" s="52">
        <f>_xlfn.XLOOKUP(tblActivities[[#This Row],[Site ID]],tblSites[Site ID],tblSites[Biome],"N/A")</f>
        <v>0</v>
      </c>
      <c r="L21" s="53" t="e">
        <f>_xlfn.XLOOKUP(tblActivities[[#This Row],[Biome]],list_F_Biome,list_F_BiomeSC)</f>
        <v>#N/A</v>
      </c>
    </row>
  </sheetData>
  <sheetProtection insertColumns="0" insertRows="0" selectLockedCells="1" sort="0" autoFilter="0"/>
  <dataValidations count="6">
    <dataValidation type="list" allowBlank="1" showInputMessage="1" showErrorMessage="1" sqref="E21" xr:uid="{3A5F8C6C-75BC-6841-BC00-93BAF830AD58}">
      <formula1>listPT</formula1>
    </dataValidation>
    <dataValidation type="list" allowBlank="1" showInputMessage="1" showErrorMessage="1" sqref="G21" xr:uid="{817022B5-E8B1-A246-AB97-7688C92A46A5}">
      <formula1>listFT</formula1>
    </dataValidation>
    <dataValidation type="list" allowBlank="1" showInputMessage="1" showErrorMessage="1" sqref="J21" xr:uid="{855295B2-25AF-D245-A2AF-E965591CB707}">
      <formula1>listTP</formula1>
    </dataValidation>
    <dataValidation type="list" allowBlank="1" showInputMessage="1" showErrorMessage="1" sqref="L21" xr:uid="{C3CB4F72-BA3C-7443-94EA-95ADB4945980}">
      <formula1>listSC</formula1>
    </dataValidation>
    <dataValidation type="list" allowBlank="1" showInputMessage="1" showErrorMessage="1" sqref="B21" xr:uid="{5BC6380A-0F3A-3C4A-BC9D-6C88A9562EC5}">
      <formula1>list_S_SiteID</formula1>
    </dataValidation>
    <dataValidation type="decimal" operator="greaterThanOrEqual" allowBlank="1" showInputMessage="1" showErrorMessage="1" sqref="H21" xr:uid="{9CE6FB08-FE79-5440-A147-1AED1BDDE225}">
      <formula1>0</formula1>
    </dataValidation>
  </dataValidations>
  <pageMargins left="0.7" right="0.7" top="0.78740157499999996" bottom="0.78740157499999996"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DA429-49A7-714F-B5BF-5133EB502463}">
  <dimension ref="A1:O33"/>
  <sheetViews>
    <sheetView showGridLines="0" workbookViewId="0">
      <selection activeCell="N12" sqref="N12"/>
    </sheetView>
  </sheetViews>
  <sheetFormatPr baseColWidth="10" defaultRowHeight="16"/>
  <cols>
    <col min="1" max="1" width="43" bestFit="1" customWidth="1"/>
    <col min="2" max="2" width="27.6640625" bestFit="1" customWidth="1"/>
    <col min="3" max="3" width="10.83203125" bestFit="1" customWidth="1"/>
    <col min="4" max="4" width="15.1640625" bestFit="1" customWidth="1"/>
    <col min="5" max="5" width="19.33203125" bestFit="1" customWidth="1"/>
    <col min="7" max="7" width="28.6640625" bestFit="1" customWidth="1"/>
    <col min="8" max="8" width="17.6640625" customWidth="1"/>
    <col min="9" max="9" width="16.33203125" customWidth="1"/>
    <col min="11" max="11" width="27.6640625" bestFit="1" customWidth="1"/>
    <col min="12" max="12" width="22.6640625" customWidth="1"/>
    <col min="14" max="14" width="38.5" bestFit="1" customWidth="1"/>
    <col min="15" max="15" width="25.6640625" bestFit="1" customWidth="1"/>
  </cols>
  <sheetData>
    <row r="1" spans="1:15" ht="24">
      <c r="A1" s="8" t="s">
        <v>254</v>
      </c>
    </row>
    <row r="2" spans="1:15">
      <c r="A2" s="31" t="s">
        <v>85</v>
      </c>
      <c r="B2" s="32" t="s">
        <v>53</v>
      </c>
      <c r="C2" s="32" t="s">
        <v>143</v>
      </c>
      <c r="D2" s="32" t="s">
        <v>94</v>
      </c>
      <c r="E2" s="33" t="s">
        <v>170</v>
      </c>
      <c r="G2" s="40" t="s">
        <v>19</v>
      </c>
      <c r="H2" s="41" t="s">
        <v>139</v>
      </c>
      <c r="I2" s="42" t="s">
        <v>140</v>
      </c>
      <c r="K2" s="40" t="s">
        <v>53</v>
      </c>
      <c r="L2" s="42" t="s">
        <v>144</v>
      </c>
      <c r="N2" s="40" t="s">
        <v>47</v>
      </c>
      <c r="O2" s="42" t="s">
        <v>146</v>
      </c>
    </row>
    <row r="3" spans="1:15">
      <c r="A3" s="23" t="s">
        <v>54</v>
      </c>
      <c r="B3" s="22" t="s">
        <v>48</v>
      </c>
      <c r="C3" s="22">
        <v>1</v>
      </c>
      <c r="D3" s="22" t="s">
        <v>86</v>
      </c>
      <c r="E3" s="34">
        <v>1</v>
      </c>
      <c r="G3" s="9" t="s">
        <v>9</v>
      </c>
      <c r="H3" s="11" t="s">
        <v>100</v>
      </c>
      <c r="I3" s="16">
        <v>0.8</v>
      </c>
      <c r="K3" s="9" t="s">
        <v>48</v>
      </c>
      <c r="L3" s="16">
        <v>1</v>
      </c>
      <c r="N3" s="9" t="s">
        <v>44</v>
      </c>
      <c r="O3" s="16">
        <v>1.2</v>
      </c>
    </row>
    <row r="4" spans="1:15">
      <c r="A4" s="9" t="s">
        <v>55</v>
      </c>
      <c r="B4" s="11" t="s">
        <v>48</v>
      </c>
      <c r="C4" s="11">
        <v>0.6</v>
      </c>
      <c r="D4" s="11" t="s">
        <v>86</v>
      </c>
      <c r="E4" s="34">
        <v>1</v>
      </c>
      <c r="G4" s="9" t="s">
        <v>10</v>
      </c>
      <c r="H4" s="11" t="s">
        <v>101</v>
      </c>
      <c r="I4" s="16">
        <v>0.6</v>
      </c>
      <c r="K4" s="9" t="s">
        <v>49</v>
      </c>
      <c r="L4" s="16">
        <v>1</v>
      </c>
      <c r="N4" s="9" t="s">
        <v>45</v>
      </c>
      <c r="O4" s="16">
        <v>1</v>
      </c>
    </row>
    <row r="5" spans="1:15">
      <c r="A5" s="23" t="s">
        <v>56</v>
      </c>
      <c r="B5" s="22" t="s">
        <v>48</v>
      </c>
      <c r="C5" s="28">
        <v>0.8</v>
      </c>
      <c r="D5" s="28" t="s">
        <v>86</v>
      </c>
      <c r="E5" s="34">
        <v>1000</v>
      </c>
      <c r="G5" s="9" t="s">
        <v>11</v>
      </c>
      <c r="H5" s="11" t="s">
        <v>101</v>
      </c>
      <c r="I5" s="16">
        <v>0.6</v>
      </c>
      <c r="K5" s="9" t="s">
        <v>50</v>
      </c>
      <c r="L5" s="16">
        <v>1</v>
      </c>
      <c r="N5" s="13" t="s">
        <v>46</v>
      </c>
      <c r="O5" s="15">
        <v>1.1000000000000001</v>
      </c>
    </row>
    <row r="6" spans="1:15">
      <c r="A6" s="24" t="s">
        <v>57</v>
      </c>
      <c r="B6" s="25" t="s">
        <v>48</v>
      </c>
      <c r="C6" s="29">
        <v>0.8</v>
      </c>
      <c r="D6" s="29" t="s">
        <v>87</v>
      </c>
      <c r="E6" s="34">
        <v>1</v>
      </c>
      <c r="G6" s="9" t="s">
        <v>12</v>
      </c>
      <c r="H6" s="11" t="s">
        <v>100</v>
      </c>
      <c r="I6" s="16">
        <v>0.8</v>
      </c>
      <c r="K6" s="9" t="s">
        <v>51</v>
      </c>
      <c r="L6" s="16">
        <v>1</v>
      </c>
    </row>
    <row r="7" spans="1:15">
      <c r="A7" s="23" t="s">
        <v>58</v>
      </c>
      <c r="B7" s="22" t="s">
        <v>48</v>
      </c>
      <c r="C7" s="28">
        <v>0.6</v>
      </c>
      <c r="D7" s="28" t="s">
        <v>87</v>
      </c>
      <c r="E7" s="34">
        <v>1</v>
      </c>
      <c r="G7" s="9" t="s">
        <v>13</v>
      </c>
      <c r="H7" s="11" t="s">
        <v>100</v>
      </c>
      <c r="I7" s="16">
        <v>0.8</v>
      </c>
      <c r="K7" s="13" t="s">
        <v>52</v>
      </c>
      <c r="L7" s="15">
        <v>1</v>
      </c>
      <c r="N7" s="40" t="s">
        <v>169</v>
      </c>
      <c r="O7" s="42" t="s">
        <v>145</v>
      </c>
    </row>
    <row r="8" spans="1:15">
      <c r="A8" s="24" t="s">
        <v>59</v>
      </c>
      <c r="B8" s="25" t="s">
        <v>48</v>
      </c>
      <c r="C8" s="29">
        <v>1</v>
      </c>
      <c r="D8" s="29" t="s">
        <v>86</v>
      </c>
      <c r="E8" s="34">
        <v>1</v>
      </c>
      <c r="G8" s="9" t="s">
        <v>14</v>
      </c>
      <c r="H8" s="11" t="s">
        <v>100</v>
      </c>
      <c r="I8" s="16">
        <v>0.8</v>
      </c>
      <c r="N8" s="9">
        <v>0.5</v>
      </c>
      <c r="O8" s="16">
        <v>1.5</v>
      </c>
    </row>
    <row r="9" spans="1:15">
      <c r="A9" s="23" t="s">
        <v>60</v>
      </c>
      <c r="B9" s="22" t="s">
        <v>48</v>
      </c>
      <c r="C9" s="28">
        <v>0.4</v>
      </c>
      <c r="D9" s="28" t="s">
        <v>87</v>
      </c>
      <c r="E9" s="34">
        <v>1</v>
      </c>
      <c r="G9" s="9" t="s">
        <v>15</v>
      </c>
      <c r="H9" s="11" t="s">
        <v>141</v>
      </c>
      <c r="I9" s="16">
        <v>1</v>
      </c>
      <c r="N9" s="9">
        <v>2</v>
      </c>
      <c r="O9" s="16">
        <v>1.4</v>
      </c>
    </row>
    <row r="10" spans="1:15">
      <c r="A10" s="24" t="s">
        <v>61</v>
      </c>
      <c r="B10" s="25" t="s">
        <v>49</v>
      </c>
      <c r="C10" s="29">
        <v>0.6</v>
      </c>
      <c r="D10" s="29" t="s">
        <v>88</v>
      </c>
      <c r="E10" s="34">
        <v>10</v>
      </c>
      <c r="G10" s="9" t="s">
        <v>16</v>
      </c>
      <c r="H10" s="11" t="s">
        <v>141</v>
      </c>
      <c r="I10" s="16">
        <v>1</v>
      </c>
      <c r="N10" s="9">
        <v>5</v>
      </c>
      <c r="O10" s="16">
        <v>1.25</v>
      </c>
    </row>
    <row r="11" spans="1:15">
      <c r="A11" s="23" t="s">
        <v>62</v>
      </c>
      <c r="B11" s="22" t="s">
        <v>49</v>
      </c>
      <c r="C11" s="28">
        <v>0.4</v>
      </c>
      <c r="D11" s="28" t="s">
        <v>88</v>
      </c>
      <c r="E11" s="34">
        <v>5</v>
      </c>
      <c r="G11" s="9" t="s">
        <v>17</v>
      </c>
      <c r="H11" s="11" t="s">
        <v>141</v>
      </c>
      <c r="I11" s="16">
        <v>1</v>
      </c>
      <c r="N11" s="9">
        <v>10</v>
      </c>
      <c r="O11" s="16">
        <v>1.1000000000000001</v>
      </c>
    </row>
    <row r="12" spans="1:15">
      <c r="A12" s="24" t="s">
        <v>63</v>
      </c>
      <c r="B12" s="25" t="s">
        <v>49</v>
      </c>
      <c r="C12" s="29">
        <v>0.6</v>
      </c>
      <c r="D12" s="29" t="s">
        <v>88</v>
      </c>
      <c r="E12" s="34">
        <v>5</v>
      </c>
      <c r="G12" s="13" t="s">
        <v>18</v>
      </c>
      <c r="H12" s="14" t="s">
        <v>102</v>
      </c>
      <c r="I12" s="15">
        <v>0.4</v>
      </c>
      <c r="N12" s="13">
        <v>999999</v>
      </c>
      <c r="O12" s="15">
        <v>1</v>
      </c>
    </row>
    <row r="13" spans="1:15">
      <c r="A13" s="23" t="s">
        <v>64</v>
      </c>
      <c r="B13" s="22" t="s">
        <v>49</v>
      </c>
      <c r="C13" s="28">
        <v>0.6</v>
      </c>
      <c r="D13" s="28" t="s">
        <v>89</v>
      </c>
      <c r="E13" s="34">
        <v>10000</v>
      </c>
    </row>
    <row r="14" spans="1:15">
      <c r="A14" s="24" t="s">
        <v>65</v>
      </c>
      <c r="B14" s="25" t="s">
        <v>49</v>
      </c>
      <c r="C14" s="29">
        <v>0.6</v>
      </c>
      <c r="D14" s="29" t="s">
        <v>89</v>
      </c>
      <c r="E14" s="34">
        <v>10000</v>
      </c>
      <c r="N14" s="40" t="s">
        <v>147</v>
      </c>
      <c r="O14" s="42" t="s">
        <v>148</v>
      </c>
    </row>
    <row r="15" spans="1:15">
      <c r="A15" s="23" t="s">
        <v>66</v>
      </c>
      <c r="B15" s="22" t="s">
        <v>49</v>
      </c>
      <c r="C15" s="28">
        <v>0.6</v>
      </c>
      <c r="D15" s="28" t="s">
        <v>88</v>
      </c>
      <c r="E15" s="34">
        <v>5</v>
      </c>
      <c r="N15" s="9" t="s">
        <v>149</v>
      </c>
      <c r="O15" s="16">
        <v>0.4</v>
      </c>
    </row>
    <row r="16" spans="1:15">
      <c r="A16" s="24" t="s">
        <v>67</v>
      </c>
      <c r="B16" s="25" t="s">
        <v>50</v>
      </c>
      <c r="C16" s="29">
        <v>0.6</v>
      </c>
      <c r="D16" s="29" t="s">
        <v>90</v>
      </c>
      <c r="E16" s="34">
        <v>10</v>
      </c>
      <c r="N16" s="9" t="s">
        <v>151</v>
      </c>
      <c r="O16" s="16">
        <v>5</v>
      </c>
    </row>
    <row r="17" spans="1:15">
      <c r="A17" s="23" t="s">
        <v>68</v>
      </c>
      <c r="B17" s="22" t="s">
        <v>50</v>
      </c>
      <c r="C17" s="28">
        <v>0.6</v>
      </c>
      <c r="D17" s="28" t="s">
        <v>90</v>
      </c>
      <c r="E17" s="34">
        <v>10</v>
      </c>
      <c r="N17" s="9" t="s">
        <v>152</v>
      </c>
      <c r="O17" s="16">
        <v>1.2</v>
      </c>
    </row>
    <row r="18" spans="1:15">
      <c r="A18" s="24" t="s">
        <v>69</v>
      </c>
      <c r="B18" s="25" t="s">
        <v>50</v>
      </c>
      <c r="C18" s="29">
        <v>0.4</v>
      </c>
      <c r="D18" s="29" t="s">
        <v>90</v>
      </c>
      <c r="E18" s="34">
        <v>10</v>
      </c>
      <c r="N18" s="9" t="s">
        <v>153</v>
      </c>
      <c r="O18" s="16">
        <v>1.1499999999999999</v>
      </c>
    </row>
    <row r="19" spans="1:15">
      <c r="A19" s="23" t="s">
        <v>70</v>
      </c>
      <c r="B19" s="22" t="s">
        <v>50</v>
      </c>
      <c r="C19" s="28">
        <v>0.6</v>
      </c>
      <c r="D19" s="28" t="s">
        <v>90</v>
      </c>
      <c r="E19" s="34">
        <v>10</v>
      </c>
      <c r="N19" s="9" t="s">
        <v>154</v>
      </c>
      <c r="O19" s="16">
        <v>200</v>
      </c>
    </row>
    <row r="20" spans="1:15">
      <c r="A20" s="24" t="s">
        <v>71</v>
      </c>
      <c r="B20" s="25" t="s">
        <v>50</v>
      </c>
      <c r="C20" s="29">
        <v>0.4</v>
      </c>
      <c r="D20" s="29" t="s">
        <v>90</v>
      </c>
      <c r="E20" s="34">
        <v>10</v>
      </c>
      <c r="N20" s="9" t="s">
        <v>155</v>
      </c>
      <c r="O20" s="16">
        <v>1.1000000000000001</v>
      </c>
    </row>
    <row r="21" spans="1:15">
      <c r="A21" s="23" t="s">
        <v>72</v>
      </c>
      <c r="B21" s="22" t="s">
        <v>51</v>
      </c>
      <c r="C21" s="28">
        <v>0.6</v>
      </c>
      <c r="D21" s="28" t="s">
        <v>89</v>
      </c>
      <c r="E21" s="34">
        <v>10000</v>
      </c>
      <c r="N21" s="13" t="s">
        <v>156</v>
      </c>
      <c r="O21" s="15">
        <v>1</v>
      </c>
    </row>
    <row r="22" spans="1:15">
      <c r="A22" s="24" t="s">
        <v>73</v>
      </c>
      <c r="B22" s="25" t="s">
        <v>51</v>
      </c>
      <c r="C22" s="29">
        <v>0.4</v>
      </c>
      <c r="D22" s="29" t="s">
        <v>89</v>
      </c>
      <c r="E22" s="34">
        <v>1000</v>
      </c>
    </row>
    <row r="23" spans="1:15">
      <c r="A23" s="23" t="s">
        <v>74</v>
      </c>
      <c r="B23" s="22" t="s">
        <v>51</v>
      </c>
      <c r="C23" s="28">
        <v>0.6</v>
      </c>
      <c r="D23" s="28" t="s">
        <v>89</v>
      </c>
      <c r="E23" s="34">
        <v>10000</v>
      </c>
    </row>
    <row r="24" spans="1:15">
      <c r="A24" s="24" t="s">
        <v>75</v>
      </c>
      <c r="B24" s="25" t="s">
        <v>51</v>
      </c>
      <c r="C24" s="29">
        <v>0.6</v>
      </c>
      <c r="D24" s="29" t="s">
        <v>88</v>
      </c>
      <c r="E24" s="34">
        <v>10</v>
      </c>
    </row>
    <row r="25" spans="1:15">
      <c r="A25" s="23" t="s">
        <v>76</v>
      </c>
      <c r="B25" s="22" t="s">
        <v>51</v>
      </c>
      <c r="C25" s="28">
        <v>0.4</v>
      </c>
      <c r="D25" s="28" t="s">
        <v>88</v>
      </c>
      <c r="E25" s="34">
        <v>5</v>
      </c>
    </row>
    <row r="26" spans="1:15" ht="24">
      <c r="A26" s="24" t="s">
        <v>77</v>
      </c>
      <c r="B26" s="25" t="s">
        <v>51</v>
      </c>
      <c r="C26" s="29">
        <v>0.6</v>
      </c>
      <c r="D26" s="29" t="s">
        <v>91</v>
      </c>
      <c r="E26" s="34">
        <v>1000</v>
      </c>
      <c r="J26" s="8"/>
    </row>
    <row r="27" spans="1:15">
      <c r="A27" s="23" t="s">
        <v>78</v>
      </c>
      <c r="B27" s="22" t="s">
        <v>51</v>
      </c>
      <c r="C27" s="28">
        <v>0.6</v>
      </c>
      <c r="D27" s="28" t="s">
        <v>88</v>
      </c>
      <c r="E27" s="34">
        <v>10</v>
      </c>
    </row>
    <row r="28" spans="1:15">
      <c r="A28" s="24" t="s">
        <v>79</v>
      </c>
      <c r="B28" s="25" t="s">
        <v>51</v>
      </c>
      <c r="C28" s="29">
        <v>0.4</v>
      </c>
      <c r="D28" s="29" t="s">
        <v>92</v>
      </c>
      <c r="E28" s="34">
        <v>8</v>
      </c>
    </row>
    <row r="29" spans="1:15">
      <c r="A29" s="23" t="s">
        <v>80</v>
      </c>
      <c r="B29" s="22" t="s">
        <v>52</v>
      </c>
      <c r="C29" s="28">
        <v>0.6</v>
      </c>
      <c r="D29" s="28" t="s">
        <v>93</v>
      </c>
      <c r="E29" s="34">
        <v>1</v>
      </c>
    </row>
    <row r="30" spans="1:15">
      <c r="A30" s="24" t="s">
        <v>81</v>
      </c>
      <c r="B30" s="25" t="s">
        <v>52</v>
      </c>
      <c r="C30" s="29">
        <v>0.8</v>
      </c>
      <c r="D30" s="29" t="s">
        <v>89</v>
      </c>
      <c r="E30" s="34">
        <v>1000</v>
      </c>
    </row>
    <row r="31" spans="1:15">
      <c r="A31" s="23" t="s">
        <v>82</v>
      </c>
      <c r="B31" s="22" t="s">
        <v>52</v>
      </c>
      <c r="C31" s="28">
        <v>0.8</v>
      </c>
      <c r="D31" s="28" t="s">
        <v>93</v>
      </c>
      <c r="E31" s="34">
        <v>1</v>
      </c>
    </row>
    <row r="32" spans="1:15">
      <c r="A32" s="24" t="s">
        <v>83</v>
      </c>
      <c r="B32" s="25" t="s">
        <v>52</v>
      </c>
      <c r="C32" s="29">
        <v>0.6</v>
      </c>
      <c r="D32" s="29" t="s">
        <v>86</v>
      </c>
      <c r="E32" s="34">
        <v>0.1</v>
      </c>
    </row>
    <row r="33" spans="1:5">
      <c r="A33" s="26" t="s">
        <v>84</v>
      </c>
      <c r="B33" s="27" t="s">
        <v>52</v>
      </c>
      <c r="C33" s="30">
        <v>0.6</v>
      </c>
      <c r="D33" s="30" t="s">
        <v>89</v>
      </c>
      <c r="E33" s="35">
        <v>10</v>
      </c>
    </row>
  </sheetData>
  <sheetProtection sheet="1" objects="1" scenarios="1" selectLockedCells="1" selectUnlockedCells="1"/>
  <pageMargins left="0.7" right="0.7" top="0.78740157499999996" bottom="0.78740157499999996" header="0.3" footer="0.3"/>
  <tableParts count="6">
    <tablePart r:id="rId1"/>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DDD4-838D-2F48-8B80-A77EB8D74F3A}">
  <dimension ref="A1:AA21"/>
  <sheetViews>
    <sheetView showGridLines="0" zoomScaleNormal="100" workbookViewId="0">
      <selection activeCell="E15" sqref="E15"/>
    </sheetView>
  </sheetViews>
  <sheetFormatPr baseColWidth="10" defaultRowHeight="16"/>
  <cols>
    <col min="1" max="1" width="9.83203125" bestFit="1" customWidth="1"/>
    <col min="2" max="3" width="6.33203125" bestFit="1" customWidth="1"/>
    <col min="4" max="4" width="41.83203125" bestFit="1" customWidth="1"/>
    <col min="5" max="5" width="27" bestFit="1" customWidth="1"/>
    <col min="6" max="6" width="13.83203125" bestFit="1" customWidth="1"/>
    <col min="7" max="7" width="12.6640625" bestFit="1" customWidth="1"/>
    <col min="8" max="8" width="14.5" bestFit="1" customWidth="1"/>
    <col min="9" max="9" width="25.33203125" bestFit="1" customWidth="1"/>
    <col min="10" max="10" width="14.1640625" bestFit="1" customWidth="1"/>
    <col min="11" max="11" width="8.1640625" bestFit="1" customWidth="1"/>
    <col min="12" max="12" width="17.33203125" bestFit="1" customWidth="1"/>
    <col min="13" max="13" width="14.83203125" bestFit="1" customWidth="1"/>
    <col min="14" max="14" width="20.1640625" bestFit="1" customWidth="1"/>
    <col min="15" max="15" width="21.83203125" bestFit="1" customWidth="1"/>
    <col min="16" max="16" width="21.1640625" bestFit="1" customWidth="1"/>
    <col min="17" max="17" width="22.33203125" bestFit="1" customWidth="1"/>
    <col min="18" max="18" width="27" bestFit="1" customWidth="1"/>
    <col min="19" max="19" width="18.1640625" style="4" bestFit="1" customWidth="1"/>
    <col min="20" max="20" width="11.83203125" style="4" bestFit="1" customWidth="1"/>
    <col min="21" max="21" width="22.83203125" style="4" bestFit="1" customWidth="1"/>
    <col min="22" max="22" width="23.6640625" style="4" bestFit="1" customWidth="1"/>
    <col min="23" max="23" width="15" style="4" bestFit="1" customWidth="1"/>
    <col min="24" max="24" width="20.83203125" bestFit="1" customWidth="1"/>
    <col min="25" max="25" width="14.33203125" style="4" bestFit="1" customWidth="1"/>
    <col min="26" max="26" width="10.6640625" bestFit="1" customWidth="1"/>
    <col min="29" max="29" width="11.5" bestFit="1" customWidth="1"/>
  </cols>
  <sheetData>
    <row r="1" spans="1:26" ht="24">
      <c r="A1" s="8" t="s">
        <v>255</v>
      </c>
    </row>
    <row r="2" spans="1:26">
      <c r="A2" s="36" t="s">
        <v>133</v>
      </c>
      <c r="B2" s="36" t="s">
        <v>122</v>
      </c>
      <c r="C2" s="36" t="s">
        <v>135</v>
      </c>
      <c r="D2" s="36" t="s">
        <v>85</v>
      </c>
      <c r="E2" s="36" t="s">
        <v>53</v>
      </c>
      <c r="F2" s="36" t="s">
        <v>136</v>
      </c>
      <c r="G2" s="36" t="s">
        <v>94</v>
      </c>
      <c r="H2" s="36" t="s">
        <v>47</v>
      </c>
      <c r="I2" s="36" t="s">
        <v>19</v>
      </c>
      <c r="J2" s="36" t="s">
        <v>157</v>
      </c>
      <c r="K2" s="36" t="s">
        <v>143</v>
      </c>
      <c r="L2" s="36" t="s">
        <v>158</v>
      </c>
      <c r="M2" s="36" t="s">
        <v>138</v>
      </c>
      <c r="N2" s="36" t="s">
        <v>144</v>
      </c>
      <c r="O2" s="36" t="s">
        <v>159</v>
      </c>
      <c r="P2" s="36" t="s">
        <v>160</v>
      </c>
      <c r="Q2" s="36" t="s">
        <v>161</v>
      </c>
      <c r="R2" s="36" t="s">
        <v>162</v>
      </c>
      <c r="S2" s="36" t="s">
        <v>163</v>
      </c>
      <c r="T2" s="36" t="s">
        <v>164</v>
      </c>
      <c r="U2" s="36" t="s">
        <v>165</v>
      </c>
      <c r="V2" s="36" t="s">
        <v>166</v>
      </c>
      <c r="W2" s="36" t="s">
        <v>167</v>
      </c>
      <c r="X2" s="36" t="s">
        <v>243</v>
      </c>
      <c r="Y2" s="36" t="s">
        <v>150</v>
      </c>
      <c r="Z2" s="36" t="s">
        <v>168</v>
      </c>
    </row>
    <row r="3" spans="1:26">
      <c r="A3" s="28" t="e" cm="1" vm="1">
        <f t="array" ref="A3">_xlfn._xlws.FILTER(tblActivities[Activity ID],tblActivities[Activity ID]&lt;&gt;"")</f>
        <v>#VALUE!</v>
      </c>
      <c r="B3" s="28" t="e" cm="1" vm="2">
        <f t="array" ref="B3">_xlfn.XLOOKUP(_xlfn.ANCHORARRAY(A3),tblActivities[Activity ID],tblActivities[Site ID])</f>
        <v>#VALUE!</v>
      </c>
      <c r="C3" s="28" t="e" cm="1" vm="2">
        <f t="array" ref="C3">_xlfn.XLOOKUP(_xlfn.ANCHORARRAY(A3),tblActivities[Activity ID],tblActivities[Period (YYYY)])</f>
        <v>#VALUE!</v>
      </c>
      <c r="D3" s="28" t="e" cm="1" vm="2">
        <f t="array" ref="D3">_xlfn.XLOOKUP(_xlfn.ANCHORARRAY(A3),tblActivities[Activity ID],tblActivities[Pressure type])</f>
        <v>#VALUE!</v>
      </c>
      <c r="E3" s="28" t="e" cm="1" vm="2">
        <f t="array" ref="E3">_xlfn.XLOOKUP(_xlfn.ANCHORARRAY(A3),tblActivities[Activity ID],tblActivities[Impact category])</f>
        <v>#VALUE!</v>
      </c>
      <c r="F3" s="28" t="e" cm="1" vm="2">
        <f t="array" ref="F3">_xlfn.XLOOKUP(_xlfn.ANCHORARRAY(A3),tblActivities[Activity ID],tblActivities[Reporting value])</f>
        <v>#VALUE!</v>
      </c>
      <c r="G3" s="28" t="e" cm="1" vm="2">
        <f t="array" ref="G3">_xlfn.XLOOKUP(_xlfn.ANCHORARRAY(A3),tblActivities[Activity ID],tblActivities[Reporting unit])</f>
        <v>#VALUE!</v>
      </c>
      <c r="H3" s="28" t="e" cm="1" vm="2">
        <f t="array" ref="H3">_xlfn.XLOOKUP(_xlfn.ANCHORARRAY(A3),tblActivities[Activity ID],tblActivities[Temporal profile])</f>
        <v>#VALUE!</v>
      </c>
      <c r="I3" s="28" t="e" cm="1" vm="2">
        <f t="array" ref="I3">_xlfn.XLOOKUP(_xlfn.ANCHORARRAY(A3),tblActivities[Activity ID],tblActivities[Biome])</f>
        <v>#VALUE!</v>
      </c>
      <c r="J3" s="28" t="e" cm="1" vm="2">
        <f t="array" ref="J3">_xlfn.XLOOKUP(_xlfn.ANCHORARRAY(A3),tblActivities[Activity ID],tblActivities[Sensitivity Class])</f>
        <v>#VALUE!</v>
      </c>
      <c r="K3" s="28" t="e" cm="1" vm="2">
        <f t="array" ref="K3">_xlfn.XLOOKUP(_xlfn.ANCHORARRAY(D3),tbl_F_PT[Pressure type],tbl_F_PT[Intensity])</f>
        <v>#VALUE!</v>
      </c>
      <c r="L3" s="28" t="e" cm="1" vm="2">
        <f t="array" ref="L3">_xlfn.XLOOKUP(_xlfn.ANCHORARRAY(H3),tbl_F_TP[Temporal profile],tbl_F_TP[Temporal profile multiplier])</f>
        <v>#VALUE!</v>
      </c>
      <c r="M3" s="28" t="e" cm="1" vm="2">
        <f t="array" ref="M3">_xlfn.XLOOKUP(_xlfn.ANCHORARRAY(I3),tbl_F_BiomeSensi[Biome],tbl_F_BiomeSensi[Biome intensity])</f>
        <v>#VALUE!</v>
      </c>
      <c r="N3" s="28" cm="1">
        <f t="array" ref="N3">IFERROR(_xlfn.XLOOKUP(_xlfn.ANCHORARRAY(E3),tbl_F_IC[Impact category],tbl_F_IC[Impact category weight]),_xlfn.XLOOKUP("Default impact category weight",tbl_F_Paramters[Parameter],tbl_F_Paramters[Value]))</f>
        <v>1</v>
      </c>
      <c r="O3" s="28" t="e" cm="1" vm="2">
        <f t="array" ref="O3">IF(_xlfn.XLOOKUP(_xlfn.ANCHORARRAY(B3),tblSites[Site ID],tblSites[Protected area within 5km])="Yes",_xlfn.XLOOKUP("Protected area within 5km (Yes) - Multiplier",tbl_F_Paramters[Parameter],tbl_F_Paramters[Value]),1)</f>
        <v>#VALUE!</v>
      </c>
      <c r="P3" s="28" t="e" cm="1" vm="2">
        <f t="array" ref="P3">_xlfn.LET(_xlpm.dist, _xlfn.XLOOKUP(_xlfn.ANCHORARRAY(B3),tblSites[Site ID],tblSites[Proximity to key biodiversity area (km)]),_xlfn.XLOOKUP(_xlpm.dist, tbl_F_KBA[Proximity to KBA barrier], tbl_F_KBA[Multiplier], 1, 1))</f>
        <v>#VALUE!</v>
      </c>
      <c r="Q3" s="28" t="e" cm="1" vm="2">
        <f t="array" ref="Q3">IF(_xlfn.XLOOKUP(_xlfn.ANCHORARRAY(B3),tblSites[Site ID],tblSites[Water-stressed location])="Yes",_xlfn.XLOOKUP("Water-stressed location - Multiplier",tbl_F_Paramters[Parameter],tbl_F_Paramters[Value]),1)</f>
        <v>#VALUE!</v>
      </c>
      <c r="R3" s="28" cm="1">
        <f t="array" ref="R3">IFERROR(IF(_xlfn.XLOOKUP(_xlfn.ANCHORARRAY(B3),tblSites[Site ID],tblSites[Distance to nearest waterbody (m)])&lt;=_xlfn.XLOOKUP("Waterbody distance threshold (m)",tbl_F_Paramters[Parameter],tbl_F_Paramters[Value]),_xlfn.XLOOKUP("Waterbody proximity multiplier (&lt;= threshold)",tbl_F_Paramters[Parameter],tbl_F_Paramters[Value]),1),1)</f>
        <v>1</v>
      </c>
      <c r="S3" s="28" t="e" cm="1" vm="2">
        <f t="array" ref="S3">_xlfn.ANCHORARRAY(O3)*_xlfn.ANCHORARRAY(P3)*_xlfn.ANCHORARRAY(Q3)*_xlfn.ANCHORARRAY(R3)</f>
        <v>#VALUE!</v>
      </c>
      <c r="T3" s="28" t="e" cm="1" vm="2">
        <f t="array" ref="T3">_xlfn.ANCHORARRAY(K3) *LOG10( 1 +_xlfn.ANCHORARRAY( F3) / _xlfn.XLOOKUP(_xlfn.ANCHORARRAY(D3),tbl_F_PT[Pressure type],tbl_F_PT[Reference quantity],1) )</f>
        <v>#VALUE!</v>
      </c>
      <c r="U3" s="28" t="e" cm="1" vm="2">
        <f t="array" ref="U3">_xlfn.ANCHORARRAY(T3)*_xlfn.ANCHORARRAY(L3)</f>
        <v>#VALUE!</v>
      </c>
      <c r="V3" s="28" t="e" cm="1" vm="2">
        <f t="array" ref="V3">_xlfn.ANCHORARRAY(U3)*_xlfn.ANCHORARRAY(M3)</f>
        <v>#VALUE!</v>
      </c>
      <c r="W3" s="28" t="e" cm="1" vm="2">
        <f t="array" ref="W3">_xlfn.ANCHORARRAY(V3)*_xlfn.ANCHORARRAY(N3)*_xlfn.ANCHORARRAY(S3)</f>
        <v>#VALUE!</v>
      </c>
      <c r="X3" s="28" cm="1">
        <f t="array" ref="X3">IFERROR(IF(_xlfn.XLOOKUP(_xlfn.ANCHORARRAY(A3),tblActions[Activity ID],tblActions[Status])="Completed",_xlfn.XLOOKUP(_xlfn.ANCHORARRAY(A3),tblActions[Activity ID],tblActions[Expected reduction (%)],0),0),0)</f>
        <v>0</v>
      </c>
      <c r="Y3" s="28" t="e" cm="1" vm="2">
        <f t="array" ref="Y3">_xlfn.ANCHORARRAY(W3)*(1 -_xlfn.ANCHORARRAY( X3)/100)</f>
        <v>#VALUE!</v>
      </c>
      <c r="Z3" s="28" t="e" cm="1" vm="2">
        <f t="array" ref="Z3">IF(_xlfn.ANCHORARRAY(Y3)&gt;=_xlfn.XLOOKUP("Significance threshold",tbl_F_Paramters[Parameter],tbl_F_Paramters[Value]),"Yes","No")</f>
        <v>#VALUE!</v>
      </c>
    </row>
    <row r="4" spans="1:26">
      <c r="A4" s="29"/>
      <c r="B4" s="29"/>
      <c r="C4" s="29"/>
      <c r="D4" s="29"/>
      <c r="E4" s="29"/>
      <c r="F4" s="29"/>
      <c r="G4" s="29"/>
      <c r="H4" s="29"/>
      <c r="I4" s="29"/>
      <c r="J4" s="29"/>
      <c r="K4" s="29"/>
      <c r="L4" s="29"/>
      <c r="M4" s="29"/>
      <c r="N4" s="29"/>
      <c r="O4" s="29"/>
      <c r="P4" s="29"/>
      <c r="Q4" s="29"/>
      <c r="R4" s="29"/>
      <c r="S4" s="29"/>
      <c r="T4" s="29"/>
      <c r="U4" s="29"/>
      <c r="V4" s="29"/>
      <c r="W4" s="29"/>
      <c r="X4" s="29"/>
      <c r="Y4" s="29"/>
      <c r="Z4" s="29"/>
    </row>
    <row r="5" spans="1:26">
      <c r="A5" s="28"/>
      <c r="B5" s="28"/>
      <c r="C5" s="28"/>
      <c r="D5" s="28"/>
      <c r="E5" s="28"/>
      <c r="F5" s="28"/>
      <c r="G5" s="28"/>
      <c r="H5" s="28"/>
      <c r="I5" s="28"/>
      <c r="J5" s="28"/>
      <c r="K5" s="28"/>
      <c r="L5" s="28"/>
      <c r="M5" s="28"/>
      <c r="N5" s="28"/>
      <c r="O5" s="28"/>
      <c r="P5" s="28"/>
      <c r="Q5" s="28"/>
      <c r="R5" s="28"/>
      <c r="S5" s="28"/>
      <c r="T5" s="28"/>
      <c r="U5" s="28"/>
      <c r="V5" s="28"/>
      <c r="W5" s="28"/>
      <c r="X5" s="28"/>
      <c r="Y5" s="28"/>
      <c r="Z5" s="28"/>
    </row>
    <row r="6" spans="1:26">
      <c r="A6" s="29"/>
      <c r="B6" s="29"/>
      <c r="C6" s="29"/>
      <c r="D6" s="29"/>
      <c r="E6" s="29"/>
      <c r="F6" s="29"/>
      <c r="G6" s="29"/>
      <c r="H6" s="29"/>
      <c r="I6" s="29"/>
      <c r="J6" s="29"/>
      <c r="K6" s="29"/>
      <c r="L6" s="29"/>
      <c r="M6" s="29"/>
      <c r="N6" s="29"/>
      <c r="O6" s="29"/>
      <c r="P6" s="29"/>
      <c r="Q6" s="29"/>
      <c r="R6" s="29"/>
      <c r="S6" s="29"/>
      <c r="T6" s="29"/>
      <c r="U6" s="29"/>
      <c r="V6" s="29"/>
      <c r="W6" s="29"/>
      <c r="X6" s="29"/>
      <c r="Y6" s="29"/>
      <c r="Z6" s="29"/>
    </row>
    <row r="7" spans="1:26">
      <c r="A7" s="28"/>
      <c r="B7" s="28"/>
      <c r="C7" s="28"/>
      <c r="D7" s="28"/>
      <c r="E7" s="28"/>
      <c r="F7" s="28"/>
      <c r="G7" s="28"/>
      <c r="H7" s="28"/>
      <c r="I7" s="28"/>
      <c r="J7" s="28"/>
      <c r="K7" s="28"/>
      <c r="L7" s="28"/>
      <c r="M7" s="28"/>
      <c r="N7" s="28"/>
      <c r="O7" s="28"/>
      <c r="P7" s="28"/>
      <c r="Q7" s="28"/>
      <c r="R7" s="28"/>
      <c r="S7" s="28"/>
      <c r="T7" s="28"/>
      <c r="U7" s="28"/>
      <c r="V7" s="28"/>
      <c r="W7" s="28"/>
      <c r="X7" s="28"/>
      <c r="Y7" s="28"/>
      <c r="Z7" s="28"/>
    </row>
    <row r="8" spans="1:26">
      <c r="A8" s="29"/>
      <c r="B8" s="29"/>
      <c r="C8" s="29"/>
      <c r="D8" s="29"/>
      <c r="E8" s="29"/>
      <c r="F8" s="29"/>
      <c r="G8" s="29"/>
      <c r="H8" s="29"/>
      <c r="I8" s="29"/>
      <c r="J8" s="29"/>
      <c r="K8" s="29"/>
      <c r="L8" s="29"/>
      <c r="M8" s="29"/>
      <c r="N8" s="29"/>
      <c r="O8" s="29"/>
      <c r="P8" s="29"/>
      <c r="Q8" s="29"/>
      <c r="R8" s="29"/>
      <c r="S8" s="29"/>
      <c r="T8" s="29"/>
      <c r="U8" s="29"/>
      <c r="V8" s="29"/>
      <c r="W8" s="29"/>
      <c r="X8" s="29"/>
      <c r="Y8" s="29"/>
      <c r="Z8" s="29"/>
    </row>
    <row r="9" spans="1:26">
      <c r="A9" s="28"/>
      <c r="B9" s="28"/>
      <c r="C9" s="28"/>
      <c r="D9" s="28"/>
      <c r="E9" s="28"/>
      <c r="F9" s="28"/>
      <c r="G9" s="28"/>
      <c r="H9" s="28"/>
      <c r="I9" s="28"/>
      <c r="J9" s="28"/>
      <c r="K9" s="28"/>
      <c r="L9" s="28"/>
      <c r="M9" s="28"/>
      <c r="N9" s="28"/>
      <c r="O9" s="28"/>
      <c r="P9" s="28"/>
      <c r="Q9" s="28"/>
      <c r="R9" s="28"/>
      <c r="S9" s="28"/>
      <c r="T9" s="28"/>
      <c r="U9" s="28"/>
      <c r="V9" s="28"/>
      <c r="W9" s="28"/>
      <c r="X9" s="28"/>
      <c r="Y9" s="28"/>
      <c r="Z9" s="28"/>
    </row>
    <row r="10" spans="1:26">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26">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row>
    <row r="13" spans="1:26">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26">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spans="1:26">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row>
    <row r="17" spans="1:27">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7">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spans="1:27">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7">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spans="1:27">
      <c r="AA21" s="4"/>
    </row>
  </sheetData>
  <sheetProtection sheet="1" objects="1" scenarios="1" selectLockedCells="1" selectUnlockedCell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255C5-4E82-9B4B-A077-E13277122899}">
  <dimension ref="A1:J22"/>
  <sheetViews>
    <sheetView showGridLines="0" zoomScaleNormal="100" workbookViewId="0">
      <selection activeCell="G6" sqref="G6"/>
    </sheetView>
  </sheetViews>
  <sheetFormatPr baseColWidth="10" defaultRowHeight="16"/>
  <cols>
    <col min="1" max="1" width="10.6640625" style="1" bestFit="1" customWidth="1"/>
    <col min="2" max="2" width="11.1640625" bestFit="1" customWidth="1"/>
    <col min="3" max="3" width="8.33203125" bestFit="1" customWidth="1"/>
    <col min="4" max="4" width="39.33203125" style="1" bestFit="1" customWidth="1"/>
    <col min="5" max="5" width="12.6640625" style="1" bestFit="1" customWidth="1"/>
    <col min="6" max="6" width="22.33203125" style="1" bestFit="1" customWidth="1"/>
    <col min="7" max="7" width="9.33203125" style="1" bestFit="1" customWidth="1"/>
    <col min="8" max="8" width="11" style="1" bestFit="1" customWidth="1"/>
    <col min="9" max="9" width="10.1640625" style="1" bestFit="1" customWidth="1"/>
    <col min="10" max="10" width="9.83203125" style="1" bestFit="1" customWidth="1"/>
  </cols>
  <sheetData>
    <row r="1" spans="1:1" ht="24">
      <c r="A1" s="39" t="s">
        <v>256</v>
      </c>
    </row>
    <row r="21" spans="1:10">
      <c r="A21" s="43" t="s">
        <v>192</v>
      </c>
      <c r="B21" s="44" t="s">
        <v>133</v>
      </c>
      <c r="C21" s="41" t="s">
        <v>122</v>
      </c>
      <c r="D21" s="44" t="s">
        <v>193</v>
      </c>
      <c r="E21" s="44" t="s">
        <v>194</v>
      </c>
      <c r="F21" s="44" t="s">
        <v>195</v>
      </c>
      <c r="G21" s="45" t="s">
        <v>196</v>
      </c>
      <c r="H21" s="44" t="s">
        <v>197</v>
      </c>
      <c r="I21" s="44" t="s">
        <v>198</v>
      </c>
      <c r="J21" s="46" t="s">
        <v>199</v>
      </c>
    </row>
    <row r="22" spans="1:10">
      <c r="A22" s="17"/>
      <c r="B22" s="54" t="e" vm="2">
        <f>Impact!A3</f>
        <v>#VALUE!</v>
      </c>
      <c r="C22" s="52" t="e" vm="2">
        <f>_xlfn.XLOOKUP(tblActions[[#This Row],[Activity ID]],tblActivities[Activity ID],tblActivities[Site ID],"")</f>
        <v>#VALUE!</v>
      </c>
      <c r="D22" s="10"/>
      <c r="E22" s="10"/>
      <c r="F22" s="10"/>
      <c r="G22" s="18"/>
      <c r="H22" s="19"/>
      <c r="I22" s="20"/>
      <c r="J22" s="12"/>
    </row>
  </sheetData>
  <sheetProtection insertColumns="0" insertRows="0" selectLockedCells="1" sort="0" autoFilter="0"/>
  <phoneticPr fontId="5" type="noConversion"/>
  <conditionalFormatting sqref="A21:B22">
    <cfRule type="duplicateValues" dxfId="0" priority="8"/>
  </conditionalFormatting>
  <dataValidations count="3">
    <dataValidation type="list" allowBlank="1" showInputMessage="1" showErrorMessage="1" sqref="J22" xr:uid="{17435A60-FD7A-D143-B469-12DBF97DCEF3}">
      <formula1>listAS</formula1>
    </dataValidation>
    <dataValidation type="list" allowBlank="1" showInputMessage="1" showErrorMessage="1" sqref="D22" xr:uid="{E7A3E683-1D83-234F-A077-3B32C6296EDC}">
      <formula1>listAT</formula1>
    </dataValidation>
    <dataValidation type="decimal" allowBlank="1" showInputMessage="1" showErrorMessage="1" sqref="F21:F22" xr:uid="{0301C738-3ACC-8A4A-B3FA-34BC41521F9D}">
      <formula1>0</formula1>
      <formula2>100</formula2>
    </dataValidation>
  </dataValidations>
  <pageMargins left="0.7" right="0.7" top="0.78740157499999996" bottom="0.78740157499999996"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D4EF-17E8-3F45-9122-68DE3101974C}">
  <dimension ref="A1:V33"/>
  <sheetViews>
    <sheetView showGridLines="0" workbookViewId="0">
      <selection activeCell="C16" sqref="C16"/>
    </sheetView>
  </sheetViews>
  <sheetFormatPr baseColWidth="10" defaultRowHeight="16"/>
  <cols>
    <col min="1" max="1" width="21.33203125" bestFit="1" customWidth="1"/>
    <col min="2" max="2" width="45.5" bestFit="1" customWidth="1"/>
    <col min="3" max="3" width="9.1640625" bestFit="1" customWidth="1"/>
    <col min="4" max="4" width="7.6640625" style="4" bestFit="1" customWidth="1"/>
    <col min="5" max="5" width="20.83203125" style="7" bestFit="1" customWidth="1"/>
    <col min="6" max="6" width="35.83203125" bestFit="1" customWidth="1"/>
    <col min="7" max="7" width="27" bestFit="1" customWidth="1"/>
    <col min="8" max="8" width="6.33203125" bestFit="1" customWidth="1"/>
    <col min="9" max="9" width="13.83203125" bestFit="1" customWidth="1"/>
    <col min="10" max="10" width="6.1640625" bestFit="1" customWidth="1"/>
    <col min="11" max="11" width="14.5" bestFit="1" customWidth="1"/>
    <col min="12" max="12" width="14.33203125" style="4" bestFit="1" customWidth="1"/>
    <col min="13" max="13" width="20.6640625" bestFit="1" customWidth="1"/>
    <col min="14" max="14" width="16.6640625" bestFit="1" customWidth="1"/>
    <col min="16" max="16" width="16.6640625" style="1" bestFit="1" customWidth="1"/>
    <col min="17" max="17" width="11.33203125" style="1" bestFit="1" customWidth="1"/>
    <col min="18" max="18" width="15.33203125" style="1" bestFit="1" customWidth="1"/>
    <col min="19" max="19" width="11.1640625" style="1" bestFit="1" customWidth="1"/>
    <col min="20" max="20" width="24.5" style="1" bestFit="1" customWidth="1"/>
    <col min="21" max="21" width="52.1640625" bestFit="1" customWidth="1"/>
    <col min="22" max="22" width="15" style="1" bestFit="1" customWidth="1"/>
  </cols>
  <sheetData>
    <row r="1" spans="1:5" ht="24">
      <c r="A1" s="8" t="s">
        <v>257</v>
      </c>
    </row>
    <row r="15" spans="1:5">
      <c r="C15" s="36" t="s">
        <v>189</v>
      </c>
      <c r="D15" s="36" t="s">
        <v>190</v>
      </c>
      <c r="E15" s="36" t="s">
        <v>191</v>
      </c>
    </row>
    <row r="16" spans="1:5">
      <c r="B16" s="36" t="s">
        <v>171</v>
      </c>
      <c r="C16" s="29" t="e" cm="1" vm="2">
        <f t="array" ref="C16">ROWS(_xlfn._xlws.FILTER(_xlfn.ANCHORARRAY(Impact!A3),_xlfn.ANCHORARRAY(Impact!Y3)&gt;=_xlfn.XLOOKUP("Significance threshold",tbl_F_Paramters[Parameter],tbl_F_Paramters[Value])))</f>
        <v>#VALUE!</v>
      </c>
      <c r="D16" s="37"/>
      <c r="E16" s="38"/>
    </row>
    <row r="17" spans="1:22">
      <c r="B17" s="36" t="s">
        <v>172</v>
      </c>
      <c r="C17" s="29"/>
      <c r="D17" s="37" t="e" cm="1" vm="2">
        <f t="array" ref="D17">SUM(_xlfn._xlws.FILTER(_xlfn.ANCHORARRAY(Impact!Y3),_xlfn.ANCHORARRAY(Impact!Y3)&gt;=_xlfn.XLOOKUP("Significance threshold",tbl_F_Paramters[Parameter],tbl_F_Paramters[Value])))</f>
        <v>#VALUE!</v>
      </c>
      <c r="E17" s="38"/>
    </row>
    <row r="18" spans="1:22">
      <c r="B18" s="36" t="s">
        <v>183</v>
      </c>
      <c r="C18" s="29"/>
      <c r="D18" s="37">
        <f>_xlfn.XLOOKUP("Significance threshold",tbl_F_Paramters[Parameter],tbl_F_Paramters[Value])</f>
        <v>0.4</v>
      </c>
      <c r="E18" s="38"/>
    </row>
    <row r="19" spans="1:22">
      <c r="B19" s="36" t="s">
        <v>184</v>
      </c>
      <c r="C19" s="29">
        <f>COUNTIFS(_xlfn.ANCHORARRAY(Impact!E3),"Land/sea-use change",_xlfn.ANCHORARRAY(Impact!Y3),"&gt;="&amp;_xlfn.XLOOKUP("Significance threshold",tbl_F_Paramters[Parameter],tbl_F_Paramters[Value]))</f>
        <v>0</v>
      </c>
      <c r="D19" s="37">
        <f>SUMIFS(_xlfn.ANCHORARRAY(Impact!Y3),_xlfn.ANCHORARRAY(Impact!E3),"Land/sea-use change",_xlfn.ANCHORARRAY(Impact!Y3),"&gt;="&amp;_xlfn.XLOOKUP("Significance threshold",tbl_F_Paramters[Parameter],tbl_F_Paramters[Value]))</f>
        <v>0</v>
      </c>
      <c r="E19" s="38">
        <f>IFERROR(D19/$D$17,0)</f>
        <v>0</v>
      </c>
    </row>
    <row r="20" spans="1:22">
      <c r="B20" s="36" t="s">
        <v>185</v>
      </c>
      <c r="C20" s="29">
        <f>COUNTIFS(_xlfn.ANCHORARRAY(Impact!E3),"Exploitation of natural resources",_xlfn.ANCHORARRAY(Impact!Y3),"&gt;="&amp;_xlfn.XLOOKUP("Significance threshold",tbl_F_Paramters[Parameter],tbl_F_Paramters[Value]))</f>
        <v>0</v>
      </c>
      <c r="D20" s="37">
        <f>SUMIFS(_xlfn.ANCHORARRAY(Impact!Y3),_xlfn.ANCHORARRAY(Impact!E3),"Exploitation of natural resources",_xlfn.ANCHORARRAY(Impact!Y3),"&gt;="&amp;_xlfn.XLOOKUP("Significance threshold",tbl_F_Paramters[Parameter],tbl_F_Paramters[Value]))</f>
        <v>0</v>
      </c>
      <c r="E20" s="38">
        <f t="shared" ref="E20:E23" si="0">IFERROR(D20/$D$17,0)</f>
        <v>0</v>
      </c>
    </row>
    <row r="21" spans="1:22">
      <c r="B21" s="36" t="s">
        <v>186</v>
      </c>
      <c r="C21" s="29">
        <f>COUNTIFS(_xlfn.ANCHORARRAY(Impact!E3),"Climate change",_xlfn.ANCHORARRAY(Impact!Y3),"&gt;="&amp;_xlfn.XLOOKUP("Significance threshold",tbl_F_Paramters[Parameter],tbl_F_Paramters[Value]))</f>
        <v>0</v>
      </c>
      <c r="D21" s="37">
        <f>SUMIFS(_xlfn.ANCHORARRAY(Impact!Y3),_xlfn.ANCHORARRAY(Impact!E3),"Climate change",_xlfn.ANCHORARRAY(Impact!Y3),"&gt;="&amp;_xlfn.XLOOKUP("Significance threshold",tbl_F_Paramters[Parameter],tbl_F_Paramters[Value]))</f>
        <v>0</v>
      </c>
      <c r="E21" s="38">
        <f t="shared" si="0"/>
        <v>0</v>
      </c>
    </row>
    <row r="22" spans="1:22">
      <c r="B22" s="36" t="s">
        <v>187</v>
      </c>
      <c r="C22" s="29">
        <f>COUNTIFS(_xlfn.ANCHORARRAY(Impact!E3),"Pollution",_xlfn.ANCHORARRAY(Impact!Y3),"&gt;="&amp;_xlfn.XLOOKUP("Significance threshold",tbl_F_Paramters[Parameter],tbl_F_Paramters[Value]))</f>
        <v>0</v>
      </c>
      <c r="D22" s="37">
        <f>SUMIFS(_xlfn.ANCHORARRAY(Impact!Y3),_xlfn.ANCHORARRAY(Impact!E3),"Pollution",_xlfn.ANCHORARRAY(Impact!Y3),"&gt;="&amp;_xlfn.XLOOKUP("Significance threshold",tbl_F_Paramters[Parameter],tbl_F_Paramters[Value]))</f>
        <v>0</v>
      </c>
      <c r="E22" s="38">
        <f t="shared" si="0"/>
        <v>0</v>
      </c>
    </row>
    <row r="23" spans="1:22" ht="18">
      <c r="A23" s="3"/>
      <c r="B23" s="36" t="s">
        <v>188</v>
      </c>
      <c r="C23" s="29">
        <f>COUNTIFS(_xlfn.ANCHORARRAY(Impact!E3),"Invasive alien species",_xlfn.ANCHORARRAY(Impact!Y3),"&gt;="&amp;_xlfn.XLOOKUP("Significance threshold",tbl_F_Paramters[Parameter],tbl_F_Paramters[Value]))</f>
        <v>0</v>
      </c>
      <c r="D23" s="37">
        <f>SUMIFS(_xlfn.ANCHORARRAY(Impact!Y3),_xlfn.ANCHORARRAY(Impact!E3),"Invasive alien species",_xlfn.ANCHORARRAY(Impact!Y3),"&gt;="&amp;_xlfn.XLOOKUP("Significance threshold",tbl_F_Paramters[Parameter],tbl_F_Paramters[Value]))</f>
        <v>0</v>
      </c>
      <c r="E23" s="38">
        <f t="shared" si="0"/>
        <v>0</v>
      </c>
    </row>
    <row r="25" spans="1:22">
      <c r="A25" s="36" t="s">
        <v>133</v>
      </c>
      <c r="B25" s="36" t="s">
        <v>122</v>
      </c>
      <c r="C25" s="36" t="s">
        <v>121</v>
      </c>
      <c r="D25" s="36" t="s">
        <v>124</v>
      </c>
      <c r="E25" s="36" t="s">
        <v>19</v>
      </c>
      <c r="F25" s="36" t="s">
        <v>85</v>
      </c>
      <c r="G25" s="36" t="s">
        <v>53</v>
      </c>
      <c r="H25" s="36" t="s">
        <v>135</v>
      </c>
      <c r="I25" s="36" t="s">
        <v>136</v>
      </c>
      <c r="J25" s="36" t="s">
        <v>173</v>
      </c>
      <c r="K25" s="36" t="s">
        <v>47</v>
      </c>
      <c r="L25" s="36" t="s">
        <v>150</v>
      </c>
      <c r="M25" s="36" t="s">
        <v>175</v>
      </c>
      <c r="N25" s="36" t="s">
        <v>174</v>
      </c>
      <c r="O25" s="36"/>
      <c r="P25" s="48" t="s">
        <v>176</v>
      </c>
      <c r="Q25" s="48" t="s">
        <v>177</v>
      </c>
      <c r="R25" s="48" t="s">
        <v>178</v>
      </c>
      <c r="S25" s="48" t="s">
        <v>179</v>
      </c>
      <c r="T25" s="48" t="s">
        <v>180</v>
      </c>
      <c r="U25" s="36" t="s">
        <v>181</v>
      </c>
      <c r="V25" s="48" t="s">
        <v>182</v>
      </c>
    </row>
    <row r="26" spans="1:22">
      <c r="A26" s="29" t="e" cm="1" vm="2">
        <f t="array" ref="A26">_xlfn._xlws.FILTER(_xlfn.ANCHORARRAY(Impact!A3),_xlfn.ANCHORARRAY(Impact!Z3)="Yes")</f>
        <v>#VALUE!</v>
      </c>
      <c r="B26" s="29" t="e" cm="1" vm="2">
        <f t="array" ref="B26">_xlfn.XLOOKUP(_xlfn.ANCHORARRAY(A26),_xlfn.ANCHORARRAY(Impact!A3),_xlfn.ANCHORARRAY(Impact!B3))</f>
        <v>#VALUE!</v>
      </c>
      <c r="C26" s="29" t="e" cm="1" vm="2">
        <f t="array" ref="C26">_xlfn.XLOOKUP(_xlfn.ANCHORARRAY(B26),tblSites[Site ID],tblSites[Site name])</f>
        <v>#VALUE!</v>
      </c>
      <c r="D26" s="37" t="e" cm="1" vm="2">
        <f t="array" ref="D26">_xlfn.XLOOKUP(_xlfn.ANCHORARRAY(B26),tblSites[Site ID],tblSites[Country])</f>
        <v>#VALUE!</v>
      </c>
      <c r="E26" s="38" t="e" cm="1" vm="2">
        <f t="array" ref="E26">_xlfn.XLOOKUP(_xlfn.ANCHORARRAY(A26),_xlfn.ANCHORARRAY(Impact!A3),_xlfn.ANCHORARRAY(Impact!I3))</f>
        <v>#VALUE!</v>
      </c>
      <c r="F26" s="29" t="e" cm="1" vm="2">
        <f t="array" ref="F26">_xlfn.XLOOKUP(_xlfn.ANCHORARRAY(A26),_xlfn.ANCHORARRAY(Impact!A3),_xlfn.ANCHORARRAY(Impact!D3))</f>
        <v>#VALUE!</v>
      </c>
      <c r="G26" s="29" t="e" cm="1" vm="2">
        <f t="array" ref="G26">_xlfn.XLOOKUP(_xlfn.ANCHORARRAY(A26),_xlfn.ANCHORARRAY(Impact!A3),_xlfn.ANCHORARRAY(Impact!E3))</f>
        <v>#VALUE!</v>
      </c>
      <c r="H26" s="29" t="e" cm="1" vm="2">
        <f t="array" ref="H26">_xlfn.XLOOKUP(_xlfn.ANCHORARRAY(A26),_xlfn.ANCHORARRAY(Impact!A3),_xlfn.ANCHORARRAY(Impact!C3))</f>
        <v>#VALUE!</v>
      </c>
      <c r="I26" s="29" t="e" cm="1" vm="2">
        <f t="array" ref="I26">_xlfn.XLOOKUP(_xlfn.ANCHORARRAY(A26),_xlfn.ANCHORARRAY(Impact!A3),_xlfn.ANCHORARRAY(Impact!F3))</f>
        <v>#VALUE!</v>
      </c>
      <c r="J26" s="29" t="e" cm="1" vm="2">
        <f t="array" ref="J26">_xlfn.XLOOKUP(_xlfn.ANCHORARRAY(A26),_xlfn.ANCHORARRAY(Impact!A3),_xlfn.ANCHORARRAY(Impact!G3))</f>
        <v>#VALUE!</v>
      </c>
      <c r="K26" s="29" t="e" cm="1" vm="2">
        <f t="array" ref="K26">_xlfn.XLOOKUP(_xlfn.ANCHORARRAY(A26),_xlfn.ANCHORARRAY(Impact!A3),_xlfn.ANCHORARRAY(Impact!H3))</f>
        <v>#VALUE!</v>
      </c>
      <c r="L26" s="37" t="e" cm="1" vm="2">
        <f t="array" ref="L26">_xlfn.XLOOKUP(_xlfn.ANCHORARRAY(A26),_xlfn.ANCHORARRAY(Impact!A3),_xlfn.ANCHORARRAY(Impact!Y3))</f>
        <v>#VALUE!</v>
      </c>
      <c r="M26" s="29" t="e" cm="1" vm="2">
        <f t="array" ref="M26">IF( _xlfn.XLOOKUP(_xlfn.ANCHORARRAY(B26),tblSites[Site ID],tblSites[Protected area within 5km])="Yes","Yes",IF( _xlfn.XLOOKUP(_xlfn.ANCHORARRAY(B26),tblSites[Site ID],tblSites[Proximity to key biodiversity area (km)]) &lt;= _xlfn.XLOOKUP("KBA buffer distance (km)",tbl_F_Paramters[Parameter],tbl_F_Paramters[Value]),"Yes","No"))</f>
        <v>#VALUE!</v>
      </c>
      <c r="N26" s="29" t="e" cm="1" vm="2">
        <f t="array" ref="N26">_xlfn.XLOOKUP(_xlfn.ANCHORARRAY(B26),tblSites[Site ID],tblSites[Proximity to key biodiversity area (km)])</f>
        <v>#VALUE!</v>
      </c>
      <c r="O26" s="29"/>
      <c r="P26" s="21"/>
      <c r="Q26" s="21"/>
      <c r="R26" s="21"/>
      <c r="S26" s="21"/>
      <c r="T26" s="21"/>
      <c r="U26" s="29" t="str" cm="1">
        <f t="array" ref="U26">IFERROR(_xlfn.XLOOKUP(_xlfn.ANCHORARRAY(A26),tblActions[Activity ID],tblActions[Action type]) &amp;" – " &amp;_xlfn.XLOOKUP(_xlfn.ANCHORARRAY(A26),tblActions[Activity ID],tblActions[Status]) &amp;" (−" &amp;TEXT(_xlfn.XLOOKUP(_xlfn.ANCHORARRAY(A26),tblActions[Activity ID],tblActions[Expected reduction (%)],""),"0") &amp;"%)","—")</f>
        <v>—</v>
      </c>
      <c r="V26" s="21"/>
    </row>
    <row r="27" spans="1:22">
      <c r="A27" s="29"/>
      <c r="B27" s="29"/>
      <c r="C27" s="29"/>
      <c r="D27" s="37"/>
      <c r="E27" s="38"/>
      <c r="F27" s="29"/>
      <c r="G27" s="29"/>
      <c r="H27" s="29"/>
      <c r="I27" s="29"/>
      <c r="J27" s="29"/>
      <c r="K27" s="29"/>
      <c r="L27" s="37"/>
      <c r="M27" s="29"/>
      <c r="N27" s="29"/>
      <c r="O27" s="29"/>
      <c r="P27" s="21"/>
      <c r="Q27" s="21"/>
      <c r="R27" s="21"/>
      <c r="S27" s="21"/>
      <c r="T27" s="21"/>
      <c r="U27" s="29"/>
      <c r="V27" s="21"/>
    </row>
    <row r="28" spans="1:22">
      <c r="A28" s="29"/>
      <c r="B28" s="29"/>
      <c r="C28" s="29"/>
      <c r="D28" s="37"/>
      <c r="E28" s="38"/>
      <c r="F28" s="29"/>
      <c r="G28" s="29"/>
      <c r="H28" s="29"/>
      <c r="I28" s="29"/>
      <c r="J28" s="29"/>
      <c r="K28" s="29"/>
      <c r="L28" s="37"/>
      <c r="M28" s="29"/>
      <c r="N28" s="29"/>
      <c r="O28" s="29"/>
      <c r="P28" s="21"/>
      <c r="Q28" s="21"/>
      <c r="R28" s="21"/>
      <c r="S28" s="21"/>
      <c r="T28" s="21"/>
      <c r="U28" s="29"/>
      <c r="V28" s="21"/>
    </row>
    <row r="29" spans="1:22">
      <c r="A29" s="29"/>
      <c r="B29" s="29"/>
      <c r="C29" s="29"/>
      <c r="D29" s="37"/>
      <c r="E29" s="38"/>
      <c r="F29" s="29"/>
      <c r="G29" s="29"/>
      <c r="H29" s="29"/>
      <c r="I29" s="29"/>
      <c r="J29" s="29"/>
      <c r="K29" s="29"/>
      <c r="L29" s="37"/>
      <c r="M29" s="29"/>
      <c r="N29" s="29"/>
      <c r="O29" s="29"/>
      <c r="P29" s="21"/>
      <c r="Q29" s="21"/>
      <c r="R29" s="21"/>
      <c r="S29" s="21"/>
      <c r="T29" s="21"/>
      <c r="U29" s="29"/>
      <c r="V29" s="21"/>
    </row>
    <row r="30" spans="1:22">
      <c r="A30" s="29"/>
      <c r="B30" s="29"/>
      <c r="C30" s="29"/>
      <c r="D30" s="37"/>
      <c r="E30" s="38"/>
      <c r="F30" s="29"/>
      <c r="G30" s="29"/>
      <c r="H30" s="29"/>
      <c r="I30" s="29"/>
      <c r="J30" s="29"/>
      <c r="K30" s="29"/>
      <c r="L30" s="37"/>
      <c r="M30" s="29"/>
      <c r="N30" s="29"/>
      <c r="O30" s="29"/>
      <c r="P30" s="21"/>
      <c r="Q30" s="21"/>
      <c r="R30" s="21"/>
      <c r="S30" s="21"/>
      <c r="T30" s="21"/>
      <c r="U30" s="29"/>
      <c r="V30" s="21"/>
    </row>
    <row r="31" spans="1:22">
      <c r="A31" s="29"/>
      <c r="B31" s="29"/>
      <c r="C31" s="29"/>
      <c r="D31" s="37"/>
      <c r="E31" s="38"/>
      <c r="F31" s="29"/>
      <c r="G31" s="29"/>
      <c r="H31" s="29"/>
      <c r="I31" s="29"/>
      <c r="J31" s="29"/>
      <c r="K31" s="29"/>
      <c r="L31" s="37"/>
      <c r="M31" s="29"/>
      <c r="N31" s="29"/>
      <c r="O31" s="29"/>
      <c r="P31" s="21"/>
      <c r="Q31" s="21"/>
      <c r="R31" s="21"/>
      <c r="S31" s="21"/>
      <c r="T31" s="21"/>
      <c r="U31" s="29"/>
      <c r="V31" s="21"/>
    </row>
    <row r="32" spans="1:22" ht="18">
      <c r="A32" s="29"/>
      <c r="B32" s="29"/>
      <c r="C32" s="29"/>
      <c r="D32" s="37"/>
      <c r="E32" s="38"/>
      <c r="F32" s="29"/>
      <c r="G32" s="29"/>
      <c r="H32" s="29"/>
      <c r="I32" s="29"/>
      <c r="J32" s="29"/>
      <c r="K32" s="29"/>
      <c r="L32" s="37"/>
      <c r="M32" s="29"/>
      <c r="N32" s="29"/>
      <c r="O32" s="29"/>
      <c r="P32" s="49"/>
      <c r="Q32" s="21"/>
      <c r="R32" s="21"/>
      <c r="S32" s="21"/>
      <c r="T32" s="21"/>
      <c r="U32" s="29"/>
      <c r="V32" s="21"/>
    </row>
    <row r="33" spans="1:22">
      <c r="A33" s="29"/>
      <c r="B33" s="29"/>
      <c r="C33" s="29"/>
      <c r="D33" s="37"/>
      <c r="E33" s="38"/>
      <c r="F33" s="29"/>
      <c r="G33" s="29"/>
      <c r="H33" s="29"/>
      <c r="I33" s="29"/>
      <c r="J33" s="29"/>
      <c r="K33" s="29"/>
      <c r="L33" s="37"/>
      <c r="M33" s="29"/>
      <c r="N33" s="29"/>
      <c r="O33" s="29"/>
      <c r="P33" s="21"/>
      <c r="Q33" s="21"/>
      <c r="R33" s="21"/>
      <c r="S33" s="21"/>
      <c r="T33" s="21"/>
      <c r="U33" s="29"/>
      <c r="V33" s="21"/>
    </row>
  </sheetData>
  <sheetProtection insertColumns="0" insertRows="0" selectLockedCells="1" sort="0" autoFilter="0"/>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35D2-359B-7B4E-9A72-18965EE3ACD9}">
  <dimension ref="A1:F25"/>
  <sheetViews>
    <sheetView showGridLines="0" workbookViewId="0">
      <selection activeCell="M12" sqref="M12"/>
    </sheetView>
  </sheetViews>
  <sheetFormatPr baseColWidth="10" defaultRowHeight="16"/>
  <cols>
    <col min="1" max="1" width="23.1640625" bestFit="1" customWidth="1"/>
    <col min="2" max="3" width="7.1640625" bestFit="1" customWidth="1"/>
    <col min="4" max="5" width="28.1640625" bestFit="1" customWidth="1"/>
    <col min="6" max="6" width="8.1640625" bestFit="1" customWidth="1"/>
    <col min="7" max="7" width="7.1640625" bestFit="1" customWidth="1"/>
    <col min="10" max="10" width="24.1640625" bestFit="1" customWidth="1"/>
    <col min="11" max="11" width="8.1640625" bestFit="1" customWidth="1"/>
  </cols>
  <sheetData>
    <row r="1" spans="1:6" ht="24">
      <c r="A1" s="8" t="s">
        <v>258</v>
      </c>
    </row>
    <row r="16" spans="1:6">
      <c r="A16" s="36" t="s">
        <v>245</v>
      </c>
      <c r="B16" s="21"/>
      <c r="D16" s="36" t="s">
        <v>48</v>
      </c>
      <c r="E16" s="29" t="e" cm="1" vm="2">
        <f t="array" ref="E16">ROWS(_xlfn._xlws.FILTER(_xlfn.ANCHORARRAY(Impact!A3),(_xlfn.ANCHORARRAY(Impact!Y3)&gt;= $B$23)*(IF($B$16="",TRUE,_xlfn.ANCHORARRAY(Impact!C3)=$B$16))*(IF($B$17="",TRUE,_xlfn.ANCHORARRAY(Impact!B3)=$B$17))*(_xlfn.ANCHORARRAY(Impact!E3)="Land/sea-use change")))</f>
        <v>#VALUE!</v>
      </c>
      <c r="F16" s="37" t="e" cm="1" vm="2">
        <f t="array" ref="F16">SUM(_xlfn._xlws.FILTER(_xlfn.ANCHORARRAY(Impact!Y3),(_xlfn.ANCHORARRAY(Impact!Y3)&gt;= $B$23)*(IF($B$16="",TRUE,_xlfn.ANCHORARRAY(Impact!C3)=$B$16))*(IF($B$17="",TRUE,_xlfn.ANCHORARRAY(Impact!B3)=$B$17))*(_xlfn.ANCHORARRAY(Impact!E3)="Land/sea-use change")))</f>
        <v>#VALUE!</v>
      </c>
    </row>
    <row r="17" spans="1:6">
      <c r="A17" s="36" t="s">
        <v>122</v>
      </c>
      <c r="B17" s="21"/>
      <c r="D17" s="36" t="s">
        <v>49</v>
      </c>
      <c r="E17" s="29" t="e" cm="1" vm="2">
        <f t="array" ref="E17">ROWS(_xlfn._xlws.FILTER(_xlfn.ANCHORARRAY(Impact!A3),(_xlfn.ANCHORARRAY(Impact!Y3)&gt;= $B$23)*(IF($B$16="",TRUE,_xlfn.ANCHORARRAY(Impact!C3)=$B$16))*(IF($B$17="",TRUE,_xlfn.ANCHORARRAY(Impact!B3)=$B$17))*(_xlfn.ANCHORARRAY(Impact!E3)="Exploitation of natural resources")))</f>
        <v>#VALUE!</v>
      </c>
      <c r="F17" s="37" t="e" cm="1" vm="2">
        <f t="array" ref="F17">SUM(_xlfn._xlws.FILTER(_xlfn.ANCHORARRAY(Impact!Y3),(_xlfn.ANCHORARRAY(Impact!Y3)&gt;= $B$23)*(IF($B$16="",TRUE,_xlfn.ANCHORARRAY(Impact!C3)=$B$16))*(IF($B$17="",TRUE,_xlfn.ANCHORARRAY(Impact!B3)=$B$17))*(_xlfn.ANCHORARRAY(Impact!E3)="Exploitation of natural resources")))</f>
        <v>#VALUE!</v>
      </c>
    </row>
    <row r="18" spans="1:6">
      <c r="D18" s="36" t="s">
        <v>50</v>
      </c>
      <c r="E18" s="29" t="e" cm="1" vm="2">
        <f t="array" ref="E18">ROWS(_xlfn._xlws.FILTER(_xlfn.ANCHORARRAY(Impact!A3),(_xlfn.ANCHORARRAY(Impact!Y3)&gt;= $B$23)*(IF($B$16="",TRUE,_xlfn.ANCHORARRAY(Impact!C3)=$B$16))*(IF($B$17="",TRUE,_xlfn.ANCHORARRAY(Impact!B3)=$B$17))*(_xlfn.ANCHORARRAY(Impact!E3)="Climate change")))</f>
        <v>#VALUE!</v>
      </c>
      <c r="F18" s="37" t="e" cm="1" vm="2">
        <f t="array" ref="F18">SUM(_xlfn._xlws.FILTER(_xlfn.ANCHORARRAY(Impact!Y3),(_xlfn.ANCHORARRAY(Impact!Y3)&gt;= $B$23)*(IF($B$16="",TRUE,_xlfn.ANCHORARRAY(Impact!C3)=$B$16))*(IF($B$17="",TRUE,_xlfn.ANCHORARRAY(Impact!B3)=$B$17))*(_xlfn.ANCHORARRAY(Impact!E3)="Climate change")))</f>
        <v>#VALUE!</v>
      </c>
    </row>
    <row r="19" spans="1:6">
      <c r="A19" s="36" t="s">
        <v>246</v>
      </c>
      <c r="B19" s="29" t="e" cm="1" vm="2">
        <f t="array" ref="B19">ROWS(_xlfn._xlws.FILTER(_xlfn.ANCHORARRAY(Impact!A3),(_xlfn.ANCHORARRAY(Impact!Y3)&gt;=B23)*(IF($B$16="",TRUE,_xlfn.ANCHORARRAY(Impact!C3)=$B$16))*(IF($B$17="",TRUE,_xlfn.ANCHORARRAY(Impact!B3)=$B$17))))</f>
        <v>#VALUE!</v>
      </c>
      <c r="D19" s="36" t="s">
        <v>51</v>
      </c>
      <c r="E19" s="29" t="e" cm="1" vm="2">
        <f t="array" ref="E19">ROWS(_xlfn._xlws.FILTER(_xlfn.ANCHORARRAY(Impact!A3),(_xlfn.ANCHORARRAY(Impact!Y3)&gt;= $B$23)*(IF($B$16="",TRUE,_xlfn.ANCHORARRAY(Impact!C3)=$B$16))*(IF($B$17="",TRUE,_xlfn.ANCHORARRAY(Impact!B3)=$B$17))*(_xlfn.ANCHORARRAY(Impact!E3)="Pollution")))</f>
        <v>#VALUE!</v>
      </c>
      <c r="F19" s="37" t="e" cm="1" vm="2">
        <f t="array" ref="F19">SUM(_xlfn._xlws.FILTER(_xlfn.ANCHORARRAY(Impact!Y3),(_xlfn.ANCHORARRAY(Impact!Y3)&gt;= $B$23)*(IF($B$16="",TRUE,_xlfn.ANCHORARRAY(Impact!C3)=$B$16))*(IF($B$17="",TRUE,_xlfn.ANCHORARRAY(Impact!B3)=$B$17))*(_xlfn.ANCHORARRAY(Impact!E3)="Pollution")))</f>
        <v>#VALUE!</v>
      </c>
    </row>
    <row r="20" spans="1:6">
      <c r="A20" s="36" t="s">
        <v>247</v>
      </c>
      <c r="B20" s="37" t="e" cm="1" vm="2">
        <f t="array" ref="B20">SUM(_xlfn._xlws.FILTER(_xlfn.ANCHORARRAY(Impact!Y3),(_xlfn.ANCHORARRAY(Impact!Y3)&gt;=B23)*(IF($B$16="",TRUE,_xlfn.ANCHORARRAY(Impact!C3)=$B$16))*(IF($B$17="",TRUE,_xlfn.ANCHORARRAY(Impact!B3)=$B$17))))</f>
        <v>#VALUE!</v>
      </c>
      <c r="D20" s="36" t="s">
        <v>52</v>
      </c>
      <c r="E20" s="29" t="e" cm="1" vm="2">
        <f t="array" ref="E20">ROWS(_xlfn._xlws.FILTER(_xlfn.ANCHORARRAY(Impact!A3),(_xlfn.ANCHORARRAY(Impact!Y3)&gt;= $B$23)*(IF($B$16="",TRUE,_xlfn.ANCHORARRAY(Impact!C3)=$B$16))*(IF($B$17="",TRUE,_xlfn.ANCHORARRAY(Impact!B3)=$B$17))*(_xlfn.ANCHORARRAY(Impact!E3)="Invasive alien species")))</f>
        <v>#VALUE!</v>
      </c>
      <c r="F20" s="37" t="e" cm="1" vm="2">
        <f t="array" ref="F20">SUM(_xlfn._xlws.FILTER(_xlfn.ANCHORARRAY(Impact!Y3),(_xlfn.ANCHORARRAY(Impact!Y3)&gt;= $B$23)*(IF($B$16="",TRUE,_xlfn.ANCHORARRAY(Impact!C3)=$B$16))*(IF($B$17="",TRUE,_xlfn.ANCHORARRAY(Impact!B3)=$B$17))*(_xlfn.ANCHORARRAY(Impact!E3)="Invasive alien species")))</f>
        <v>#VALUE!</v>
      </c>
    </row>
    <row r="21" spans="1:6">
      <c r="A21" s="36" t="s">
        <v>248</v>
      </c>
      <c r="B21" s="37">
        <f>IFERROR($B$20/$B$19,0)</f>
        <v>0</v>
      </c>
    </row>
    <row r="22" spans="1:6">
      <c r="D22" s="36" t="s">
        <v>249</v>
      </c>
      <c r="E22" s="36" t="s">
        <v>250</v>
      </c>
    </row>
    <row r="23" spans="1:6">
      <c r="A23" s="36" t="s">
        <v>183</v>
      </c>
      <c r="B23" s="29">
        <f>_xlfn.XLOOKUP("Significance threshold",tbl_F_Paramters[Parameter],tbl_F_Paramters[Value])</f>
        <v>0.4</v>
      </c>
      <c r="D23" s="29" t="e" cm="1" vm="2">
        <f t="array" ref="D23:D25">INDEX(_xlfn.SORTBY(_xlfn._xlws.FILTER(_xlfn.ANCHORARRAY(Impact!A3),(_xlfn.ANCHORARRAY(Impact!Y3)&gt;= $B$23)*(IF($B$16="",TRUE,_xlfn.ANCHORARRAY(Impact!C3)=$B$16))*(IF($B$17="",TRUE,_xlfn.ANCHORARRAY(Impact!B3)=$B$17))),_xlfn._xlws.FILTER(_xlfn.ANCHORARRAY(Impact!Y3),(_xlfn.ANCHORARRAY(Impact!Y3)&gt;= $B$23)*(IF($B$16="",TRUE,_xlfn.ANCHORARRAY(Impact!C3)=$B$16))*(IF($B$17="",TRUE,_xlfn.ANCHORARRAY(Impact!B3)=$B$17))),-1),_xlfn.SEQUENCE(3))</f>
        <v>#VALUE!</v>
      </c>
      <c r="E23" s="37" t="e" cm="1" vm="2">
        <f t="array" ref="E23:E25">INDEX(_xlfn.SORTBY(_xlfn._xlws.FILTER(_xlfn.ANCHORARRAY(Impact!Y3),(_xlfn.ANCHORARRAY(Impact!Y3)&gt;= $B$23)*(IF($B$16="",TRUE,_xlfn.ANCHORARRAY(Impact!C3)=$B$16))*(IF($B$17="",TRUE,_xlfn.ANCHORARRAY(Impact!B3)=$B$17))),_xlfn._xlws.FILTER(_xlfn.ANCHORARRAY(Impact!Y3),(_xlfn.ANCHORARRAY(Impact!Y3)&gt;= $B$23)*(IF($B$16="",TRUE,_xlfn.ANCHORARRAY(Impact!C3)=$B$16))*(IF($B$17="",TRUE,_xlfn.ANCHORARRAY(Impact!B3)=$B$17))),-1),_xlfn.SEQUENCE(3))</f>
        <v>#VALUE!</v>
      </c>
    </row>
    <row r="24" spans="1:6">
      <c r="D24" s="29" t="e" vm="2">
        <v>#VALUE!</v>
      </c>
      <c r="E24" s="37" t="e" vm="2">
        <v>#VALUE!</v>
      </c>
    </row>
    <row r="25" spans="1:6">
      <c r="D25" s="29" t="e" vm="2">
        <v>#VALUE!</v>
      </c>
      <c r="E25" s="37" t="e" vm="2">
        <v>#VALUE!</v>
      </c>
    </row>
  </sheetData>
  <sheetProtection selectLockedCells="1" sort="0" autoFilter="0"/>
  <dataValidations count="2">
    <dataValidation type="list" allowBlank="1" showInputMessage="1" showErrorMessage="1" sqref="B17" xr:uid="{E9350A00-A7E3-7849-94B4-7F855B3165EE}">
      <formula1>list_S_SiteID</formula1>
    </dataValidation>
    <dataValidation type="list" allowBlank="1" showInputMessage="1" showErrorMessage="1" sqref="B16" xr:uid="{07568C25-8721-6340-8747-A28BFC9D229A}">
      <formula1>list_A_Period</formula1>
    </dataValidation>
  </dataValidation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792BE8B84914549BAF8A602786F76AD" ma:contentTypeVersion="3" ma:contentTypeDescription="Ein neues Dokument erstellen." ma:contentTypeScope="" ma:versionID="50e777a4f88b34dea04f5bb42e00091f">
  <xsd:schema xmlns:xsd="http://www.w3.org/2001/XMLSchema" xmlns:xs="http://www.w3.org/2001/XMLSchema" xmlns:p="http://schemas.microsoft.com/office/2006/metadata/properties" xmlns:ns2="8d222aa4-bc1f-4f40-a6f8-cd325f4fc02c" targetNamespace="http://schemas.microsoft.com/office/2006/metadata/properties" ma:root="true" ma:fieldsID="4cebe402b606d644f77add96dad7390f" ns2:_="">
    <xsd:import namespace="8d222aa4-bc1f-4f40-a6f8-cd325f4fc02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22aa4-bc1f-4f40-a6f8-cd325f4fc0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C39192-7F6B-4BC9-BA77-87945BB9ABFE}">
  <ds:schemaRefs>
    <ds:schemaRef ds:uri="http://schemas.microsoft.com/office/2006/metadata/properties"/>
    <ds:schemaRef ds:uri="http://purl.org/dc/terms/"/>
    <ds:schemaRef ds:uri="8d222aa4-bc1f-4f40-a6f8-cd325f4fc02c"/>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D4E03E2-349E-4DE5-B17F-863F0BDE5A51}">
  <ds:schemaRefs>
    <ds:schemaRef ds:uri="http://schemas.microsoft.com/sharepoint/v3/contenttype/forms"/>
  </ds:schemaRefs>
</ds:datastoreItem>
</file>

<file path=customXml/itemProps3.xml><?xml version="1.0" encoding="utf-8"?>
<ds:datastoreItem xmlns:ds="http://schemas.openxmlformats.org/officeDocument/2006/customXml" ds:itemID="{53C5B7E1-0A08-4082-BEF3-25764D305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22aa4-bc1f-4f40-a6f8-cd325f4fc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9</vt:i4>
      </vt:variant>
      <vt:variant>
        <vt:lpstr>Benannte Bereiche</vt:lpstr>
      </vt:variant>
      <vt:variant>
        <vt:i4>26</vt:i4>
      </vt:variant>
    </vt:vector>
  </HeadingPairs>
  <TitlesOfParts>
    <vt:vector size="35" baseType="lpstr">
      <vt:lpstr>Tool Guide</vt:lpstr>
      <vt:lpstr>Lists</vt:lpstr>
      <vt:lpstr>Sites</vt:lpstr>
      <vt:lpstr>Activities</vt:lpstr>
      <vt:lpstr>Factors</vt:lpstr>
      <vt:lpstr>Impact</vt:lpstr>
      <vt:lpstr>Actions</vt:lpstr>
      <vt:lpstr>GRI_101_Output</vt:lpstr>
      <vt:lpstr>Dashboard</vt:lpstr>
      <vt:lpstr>list_A_AID</vt:lpstr>
      <vt:lpstr>list_A_Period</vt:lpstr>
      <vt:lpstr>list_A_PT</vt:lpstr>
      <vt:lpstr>list_F_Biome</vt:lpstr>
      <vt:lpstr>list_F_BiomeInt</vt:lpstr>
      <vt:lpstr>list_F_BiomeSC</vt:lpstr>
      <vt:lpstr>list_S_SiteID</vt:lpstr>
      <vt:lpstr>listAS</vt:lpstr>
      <vt:lpstr>listAT</vt:lpstr>
      <vt:lpstr>listBiome</vt:lpstr>
      <vt:lpstr>listBiomeInt</vt:lpstr>
      <vt:lpstr>listBiomeSC</vt:lpstr>
      <vt:lpstr>listFT</vt:lpstr>
      <vt:lpstr>listIC</vt:lpstr>
      <vt:lpstr>listIC_Verweis</vt:lpstr>
      <vt:lpstr>listInt_Verweis</vt:lpstr>
      <vt:lpstr>listOS</vt:lpstr>
      <vt:lpstr>listPT</vt:lpstr>
      <vt:lpstr>listSC</vt:lpstr>
      <vt:lpstr>listST</vt:lpstr>
      <vt:lpstr>listTP</vt:lpstr>
      <vt:lpstr>listTPFac</vt:lpstr>
      <vt:lpstr>listUnit</vt:lpstr>
      <vt:lpstr>listUnit_Verweis</vt:lpstr>
      <vt:lpstr>listWST</vt:lpstr>
      <vt:lpstr>listYesNo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Jendrik Margowski</dc:creator>
  <cp:lastModifiedBy>Jendrik Margowski</cp:lastModifiedBy>
  <dcterms:created xsi:type="dcterms:W3CDTF">2025-09-03T16:15:04Z</dcterms:created>
  <dcterms:modified xsi:type="dcterms:W3CDTF">2025-09-14T09:48:10Z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0x010100B792BE8B84914549BAF8A602786F76AD</vt:lpwstr>
  </property>
</Properties>
</file>